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285" activeTab="0"/>
  </bookViews>
  <sheets>
    <sheet name="Додаток 1" sheetId="1" r:id="rId1"/>
    <sheet name="Додаток №2 " sheetId="2" r:id="rId2"/>
    <sheet name="Додаток №3" sheetId="3" r:id="rId3"/>
    <sheet name="Додаток №4" sheetId="4" r:id="rId4"/>
    <sheet name="Кредитування (дод. 5)" sheetId="5" r:id="rId5"/>
    <sheet name="дод 6" sheetId="6" r:id="rId6"/>
    <sheet name="додаток 7" sheetId="7" r:id="rId7"/>
    <sheet name="додаток 8" sheetId="8" r:id="rId8"/>
    <sheet name="додаток 9" sheetId="9" r:id="rId9"/>
  </sheets>
  <definedNames>
    <definedName name="_ftn2" localSheetId="1">'Додаток №2 '!#REF!</definedName>
    <definedName name="_ftnref2" localSheetId="1">'Додаток №2 '!$B$130</definedName>
    <definedName name="_xlnm._FilterDatabase" localSheetId="5" hidden="1">'дод 6'!$A$9:$E$14</definedName>
    <definedName name="д" localSheetId="3">'Додаток №4'!#REF!</definedName>
    <definedName name="д">#REF!</definedName>
    <definedName name="з" localSheetId="3">'Додаток №4'!#REF!</definedName>
    <definedName name="з">#REF!</definedName>
    <definedName name="_xlnm.Print_Titles" localSheetId="5">'дод 6'!$7:$9</definedName>
    <definedName name="_xlnm.Print_Titles" localSheetId="0">'Додаток 1'!$6:$10</definedName>
    <definedName name="_xlnm.Print_Titles" localSheetId="6">'додаток 7'!$7:$8</definedName>
    <definedName name="_xlnm.Print_Titles" localSheetId="8">'додаток 9'!$4:$5</definedName>
    <definedName name="_xlnm.Print_Titles" localSheetId="1">'Додаток №2 '!$8:$12</definedName>
    <definedName name="_xlnm.Print_Titles" localSheetId="2">'Додаток №3'!$10:$11</definedName>
    <definedName name="_xlnm.Print_Titles" localSheetId="3">'Додаток №4'!$A:$A</definedName>
    <definedName name="_xlnm.Print_Area" localSheetId="5">'дод 6'!$A$1:$E$20</definedName>
    <definedName name="_xlnm.Print_Area" localSheetId="0">'Додаток 1'!$A$1:$F$98</definedName>
    <definedName name="_xlnm.Print_Area" localSheetId="6">'додаток 7'!$A$1:$C$39</definedName>
    <definedName name="_xlnm.Print_Area" localSheetId="7">'додаток 8'!$A$1:$E$35</definedName>
    <definedName name="_xlnm.Print_Area" localSheetId="8">'додаток 9'!$A$1:$D$45</definedName>
    <definedName name="_xlnm.Print_Area" localSheetId="1">'Додаток №2 '!$A$1:$N$134</definedName>
    <definedName name="_xlnm.Print_Area" localSheetId="2">'Додаток №3'!$A$1:$O$245</definedName>
    <definedName name="_xlnm.Print_Area" localSheetId="3">'Додаток №4'!$A$1:$Q$41</definedName>
    <definedName name="_xlnm.Print_Area" localSheetId="4">'Кредитування (дод. 5)'!$A$1:$N$19</definedName>
    <definedName name="щ" localSheetId="3">'Додаток №4'!#REF!</definedName>
    <definedName name="щ">#REF!</definedName>
  </definedNames>
  <calcPr fullCalcOnLoad="1"/>
</workbook>
</file>

<file path=xl/sharedStrings.xml><?xml version="1.0" encoding="utf-8"?>
<sst xmlns="http://schemas.openxmlformats.org/spreadsheetml/2006/main" count="1074" uniqueCount="605">
  <si>
    <t>Субвенція з державного бюджету місцевим бюджетам на соціально-економічний розвиток та розвиток інфраструктури регіонів</t>
  </si>
  <si>
    <t>300</t>
  </si>
  <si>
    <t>Фінансування ремонту приміщень управлінь  та соціального захисту виконавчих органів міських (міст республіканського  в Автономній Республіці Крим і обласного значення), районних у містах Києві і Севастополі 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</si>
  <si>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за рахунок субвенції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житло-комунальному господарстві та на інших аварійних об"єктах комунальної власності, в тому числі на ремонт і реконструкцію теплових мереж і котелень</t>
  </si>
  <si>
    <t>за рахунок субвенції з державного бюджету місцевим бюджетам на заходи  з енергозбереження, у тому числі оснащення  інженерних вводів багатоквартирних житлових будинків засобами обліку споживання води і теплової енергії, ремонт і рекострукцію теплових мереж та котелень, будівництво газопроводів і газифікацію населених пунктів</t>
  </si>
  <si>
    <t>у т.ч. за рахунок субвенції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житло-комунальному господарстві та на інших аварійних об"єктах комунальної власності, в тому числі на ремонт і реконструкцію теплових мереж і котелень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</si>
  <si>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</si>
  <si>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Субвенції з обласного бюджету </t>
  </si>
  <si>
    <t>в т.ч. бюджет розвитку</t>
  </si>
  <si>
    <t>всього</t>
  </si>
  <si>
    <t>грн.</t>
  </si>
  <si>
    <t xml:space="preserve">Повернення кредитів до обласного бюджету та надання кредитів з обласного бюджету на 2008 рік </t>
  </si>
  <si>
    <t>Додаток 5</t>
  </si>
  <si>
    <t>КВК
КТКВ</t>
  </si>
  <si>
    <t>Перелік державних та регіональних програм на 2008 рік</t>
  </si>
  <si>
    <t xml:space="preserve">КВК  </t>
  </si>
  <si>
    <t>Назва головного розпорядника коштів, найменування КТКВ</t>
  </si>
  <si>
    <t xml:space="preserve">Спеціальний фонд </t>
  </si>
  <si>
    <t>080207</t>
  </si>
  <si>
    <t>Будинки дитини</t>
  </si>
  <si>
    <t>080208</t>
  </si>
  <si>
    <t>Станції переливання крові</t>
  </si>
  <si>
    <t>080400</t>
  </si>
  <si>
    <t>Спеціалізовані поліклініки ( в т.ч. диспансери, медико - санітарні частини, пересувні консультативні діагностичні центри тощо, які не мають ліжкового фонду)</t>
  </si>
  <si>
    <t>080500</t>
  </si>
  <si>
    <t>Загальні і спеціалізовані  стоматологічні поліклініки</t>
  </si>
  <si>
    <t>080704</t>
  </si>
  <si>
    <t>Центри здоров"я і заходи  у сфері санітарної  освіти</t>
  </si>
  <si>
    <t>081001</t>
  </si>
  <si>
    <t>Медико-соціальні експертні комісії</t>
  </si>
  <si>
    <t>081002</t>
  </si>
  <si>
    <t>Інші заходи по охороні здоров"я</t>
  </si>
  <si>
    <t>081003</t>
  </si>
  <si>
    <t>Служби технічного нагляду за будівництвом та капітальним ремонтом</t>
  </si>
  <si>
    <t>081004</t>
  </si>
  <si>
    <t>Централізовані бухгалтерії</t>
  </si>
  <si>
    <t>081007</t>
  </si>
  <si>
    <t>Програми і централізовані заходи  боротьби з туберкульозом</t>
  </si>
  <si>
    <t>081009</t>
  </si>
  <si>
    <t>081010</t>
  </si>
  <si>
    <t>Централізовані заходи з лікування онкологічних хворих</t>
  </si>
  <si>
    <t>110000</t>
  </si>
  <si>
    <t>Культура і мистецтво</t>
  </si>
  <si>
    <t>110201</t>
  </si>
  <si>
    <t>Бібліотеки</t>
  </si>
  <si>
    <t>Допомога на догляд за інвалідом I чи II групи внаслідок психічного розладу</t>
  </si>
  <si>
    <t>090601</t>
  </si>
  <si>
    <t>091102</t>
  </si>
  <si>
    <t>091103</t>
  </si>
  <si>
    <t>Соціальні програми  і заходи державних  органів у справах молоді</t>
  </si>
  <si>
    <t>091104</t>
  </si>
  <si>
    <t>091107</t>
  </si>
  <si>
    <t>Соціальні програми і заходи державних органів у справах сім"ї</t>
  </si>
  <si>
    <t>130104</t>
  </si>
  <si>
    <t>Видатки на утримання центрів з інвалідного спорту і реабілітаційних шкіл</t>
  </si>
  <si>
    <t>130105</t>
  </si>
  <si>
    <t>Проведення навчально - тренувальних зборів і змагань та заходів з інвалідного спорту</t>
  </si>
  <si>
    <t>130106</t>
  </si>
  <si>
    <t>Проведення заходів з нетрадиційних видів спорту і масових заходів з фізичної культури</t>
  </si>
  <si>
    <t>130107</t>
  </si>
  <si>
    <t>Утримання та навчально-тренувальна робота дитячо-юнацьких спортивних шкіл</t>
  </si>
  <si>
    <t>130112</t>
  </si>
  <si>
    <t>130203</t>
  </si>
  <si>
    <t>Утримання та навчально - тренувальна робота дитячо - юнацьких спортивних шкіл (які підпорядковані громадським організаціям фізкультурно - спортивної спрямованості)</t>
  </si>
  <si>
    <t>130205</t>
  </si>
  <si>
    <t>Фінансова підтримка спортивних споруд, які належать громадським організаціям фізкультурно -  спортивної спрямованості</t>
  </si>
  <si>
    <t>Методична робота, інші заходи  у сфері народної освіти</t>
  </si>
  <si>
    <t>110102</t>
  </si>
  <si>
    <t>Театри</t>
  </si>
  <si>
    <t>110103</t>
  </si>
  <si>
    <t>Філармонії, музичні колективи і ансамблі та інші мистецькі  заклади та заходи</t>
  </si>
  <si>
    <t>110202</t>
  </si>
  <si>
    <t>Музеї і виставки</t>
  </si>
  <si>
    <t>110203</t>
  </si>
  <si>
    <t>Заповідники</t>
  </si>
  <si>
    <t>110204</t>
  </si>
  <si>
    <t>Палаци і будинки культури, клуби та інші  заклади клубного типу</t>
  </si>
  <si>
    <t>110502</t>
  </si>
  <si>
    <t>Інші культурно-освітні заклади та заходи</t>
  </si>
  <si>
    <t>110300</t>
  </si>
  <si>
    <t>Кінематографія</t>
  </si>
  <si>
    <t>030</t>
  </si>
  <si>
    <t>120201</t>
  </si>
  <si>
    <t>Періодичні видання (газети та журнали)</t>
  </si>
  <si>
    <t>120300</t>
  </si>
  <si>
    <t>Управління капітального будівництва облдержадміністрації</t>
  </si>
  <si>
    <t>Обласна державна адміністрація</t>
  </si>
  <si>
    <t xml:space="preserve">Інші видатки на соціальний захист населення </t>
  </si>
  <si>
    <t>250102</t>
  </si>
  <si>
    <t>250404</t>
  </si>
  <si>
    <t>Головне управління економіки облдержадміністрації</t>
  </si>
  <si>
    <t>170703</t>
  </si>
  <si>
    <t>070809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</si>
  <si>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</t>
  </si>
  <si>
    <t>180404</t>
  </si>
  <si>
    <t>Підтримка малого і середнього підприємництва</t>
  </si>
  <si>
    <t>200200</t>
  </si>
  <si>
    <t>Охорона і раціональне використання земель</t>
  </si>
  <si>
    <t>Головне управління  охорони здоров"я та медицини катастроф облдержадміністрації</t>
  </si>
  <si>
    <t>Головне управління праці та соціального захисту населення облдержадміністрації</t>
  </si>
  <si>
    <t>Управління у справах молоді та спорту облдержадміністрації</t>
  </si>
  <si>
    <t>Управління культури  і туризму облдержадміністрації</t>
  </si>
  <si>
    <t>Головне управління з питань внутрішньої політики облдержадміністрації</t>
  </si>
  <si>
    <t>Управління з питань надзвичайних ситуацій  облдержадміністрації</t>
  </si>
  <si>
    <t>Управління зовнішніх зносин та європейської інтеграції облдержадміністрації</t>
  </si>
  <si>
    <t>Обробка інформації з нарахування та виплати допомог і компенсацій</t>
  </si>
  <si>
    <t>Головне фінансове управління облдержадміністрації</t>
  </si>
  <si>
    <t>250323</t>
  </si>
  <si>
    <t>Субвенція на утримання об"єктів спільного користування чи ліквідацію негативних наслідків діяльності об"єктів спільного користування</t>
  </si>
  <si>
    <t>Інші субвенції</t>
  </si>
  <si>
    <t>ВСЬОГО ВИДАТКІВ:</t>
  </si>
  <si>
    <t>Керівник секретаріату обласної ради</t>
  </si>
  <si>
    <t>В.О.Мовчан</t>
  </si>
  <si>
    <t>091106</t>
  </si>
  <si>
    <t>120000</t>
  </si>
  <si>
    <t>250380</t>
  </si>
  <si>
    <t>020</t>
  </si>
  <si>
    <t>050</t>
  </si>
  <si>
    <t>062</t>
  </si>
  <si>
    <t>060</t>
  </si>
  <si>
    <t>191</t>
  </si>
  <si>
    <t>018</t>
  </si>
  <si>
    <t>006</t>
  </si>
  <si>
    <t>230</t>
  </si>
  <si>
    <t>200</t>
  </si>
  <si>
    <t>220</t>
  </si>
  <si>
    <t>100102</t>
  </si>
  <si>
    <t>Капітальний ремонт житлового фонду місцевих органів влади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</si>
  <si>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 -,  водопостачання і водовідведення 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</si>
  <si>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потреби,твердого та рідкого пічного побутового палива, послуг тепло-, водопостачання 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</si>
  <si>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від 12.01.2008  № 15-1/V</t>
  </si>
  <si>
    <t xml:space="preserve">від 12.01.2008  №15-1/V </t>
  </si>
  <si>
    <r>
      <t xml:space="preserve">Додаток 4
до рішення обласної ради 
</t>
    </r>
    <r>
      <rPr>
        <b/>
        <sz val="12"/>
        <rFont val="Times New Roman"/>
        <family val="1"/>
      </rPr>
      <t>від 12.01.2008 №15-1/V</t>
    </r>
    <r>
      <rPr>
        <sz val="12"/>
        <rFont val="Times New Roman"/>
        <family val="1"/>
      </rPr>
      <t xml:space="preserve">
</t>
    </r>
  </si>
  <si>
    <t xml:space="preserve">від 12.01.2008   №15-1/V  </t>
  </si>
  <si>
    <t xml:space="preserve">від 12.01.2008   № 15-1/V </t>
  </si>
  <si>
    <r>
      <t xml:space="preserve">від </t>
    </r>
    <r>
      <rPr>
        <sz val="10"/>
        <rFont val="Arial Cyr"/>
        <family val="0"/>
      </rPr>
      <t>12.01.2008 № 15-1/V</t>
    </r>
  </si>
  <si>
    <r>
      <t xml:space="preserve">від </t>
    </r>
    <r>
      <rPr>
        <sz val="12"/>
        <rFont val="Arial"/>
        <family val="2"/>
      </rPr>
      <t>12.01.2008  № 15-1/V</t>
    </r>
  </si>
  <si>
    <t>Субвенція з державного бюджету місцевим бюджетам на здійснення заходів по передачі житлового фонду та об"єктів соціально-культурної сфери Міністерства оборони України у комунальну власність</t>
  </si>
  <si>
    <t>Субвенція з державного бюджету на придбання  вагонів для комунального електротранспорту (тролейбусів і трамваїв)</t>
  </si>
  <si>
    <t>Молодіжні програми</t>
  </si>
  <si>
    <t>250913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</si>
  <si>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 придбання житла</t>
  </si>
  <si>
    <t>110105</t>
  </si>
  <si>
    <t xml:space="preserve"> Фінансова підтримка гастрольної діяльності</t>
  </si>
  <si>
    <t>090417</t>
  </si>
  <si>
    <t>Витрати на поховання учасників бойових дій</t>
  </si>
  <si>
    <t>Керівник секретаріату обласної ради                                                                                                 В.О.Мовчан</t>
  </si>
  <si>
    <t>Інші заходи, пов"язані з економічною діяльністю</t>
  </si>
  <si>
    <t>180410</t>
  </si>
  <si>
    <t>Утримання центрів соціальних служб для сім"ї, дітей та молоді</t>
  </si>
  <si>
    <t>Програми і заходи центрів соціальних служб для  сім"ї, дітей та молоді</t>
  </si>
  <si>
    <t>Програми і заходи  центрів соціальних служб для сім"ї, дітей та молоді</t>
  </si>
  <si>
    <t>Внески органів влади Автономної Республіки Крим та органів місцевого самоврядування у статутні фонди суб’єктів підприємницької діяльності</t>
  </si>
  <si>
    <t xml:space="preserve"> Найменування згідно з тимчасовою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</si>
  <si>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</si>
  <si>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</si>
  <si>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 - всього</t>
  </si>
  <si>
    <t>Всього: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</si>
  <si>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</si>
  <si>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</si>
  <si>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 наданих для кредитування громадян на будівництво (реконструкцію) та придбання житла</t>
  </si>
  <si>
    <t>250400</t>
  </si>
  <si>
    <t>Надання державного пільгового кредиту індивідуальним сільським забудовникам</t>
  </si>
  <si>
    <t>Керівник секретаріату обласної ради                                                              В.О.Мовчан</t>
  </si>
  <si>
    <t>210105</t>
  </si>
  <si>
    <t>Видатки на запобігання та ліквідацію надзвичайних ситуацій та наслідків стихійного лиха</t>
  </si>
  <si>
    <t>КТКВ</t>
  </si>
  <si>
    <t>091108</t>
  </si>
  <si>
    <t>Загальний фонд</t>
  </si>
  <si>
    <t>Спеціальний фонд</t>
  </si>
  <si>
    <t>Разом</t>
  </si>
  <si>
    <t xml:space="preserve">Субвенція з державного бюджету місцевим бюджетам на придбання шкільних автобусів для перевезення дітей, що проживають у сільській місцевості 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</si>
  <si>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</si>
  <si>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 - інвалідам та тимчасової державної допомоги дітям</t>
  </si>
  <si>
    <t>250328</t>
  </si>
  <si>
    <t>250329</t>
  </si>
  <si>
    <t>250330</t>
  </si>
  <si>
    <t>250327</t>
  </si>
  <si>
    <t>250342</t>
  </si>
  <si>
    <t>250359</t>
  </si>
  <si>
    <t>250388</t>
  </si>
  <si>
    <t>250396</t>
  </si>
  <si>
    <t>250378</t>
  </si>
  <si>
    <t>250364</t>
  </si>
  <si>
    <t>Заходи Комплексної програми "Цукровий діабет" та лікування нецукрового діабету</t>
  </si>
  <si>
    <t>250381</t>
  </si>
  <si>
    <t xml:space="preserve">         (грн.)</t>
  </si>
  <si>
    <t>у т.ч. бюджет     розвитку</t>
  </si>
  <si>
    <t>×</t>
  </si>
  <si>
    <t>Податок з доходів фізичних осіб - суб"єктів підприємницької діяльності і незалежної професійної діяльності</t>
  </si>
  <si>
    <t>Податок з доходів фізичних осіб - військовослужбовців та осіб рядового і начальницького складу</t>
  </si>
  <si>
    <t xml:space="preserve">Податок з доходів фізичних осіб від продажу нерухомого майна та надання нерухомості в оренду (суборенду), житловий найм (піднайм) </t>
  </si>
  <si>
    <t xml:space="preserve">Податок з доходів фізичних осіб від продажу рухомого майна та надання рухомого майна в оренду (суборенду) </t>
  </si>
  <si>
    <t xml:space="preserve">Податок з доходів фізичних осіб від отриманого платником доходу внаслідок прийняття ним у спадщину майна, коштів, майнових чи немайнових прав </t>
  </si>
  <si>
    <t xml:space="preserve">Надходження від розміщення в установах банків тимчасово вільних бюджетних коштів </t>
  </si>
  <si>
    <t xml:space="preserve">Доходи від операцій з кредитування та надання гарантій </t>
  </si>
  <si>
    <t xml:space="preserve">Відсотки за користування позиками, які надавалися з місцевих бюджетів </t>
  </si>
  <si>
    <t>Дотації</t>
  </si>
  <si>
    <t>Дотації вирівнювання, що одержуються з державного бюджету 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</si>
  <si>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</si>
  <si>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</si>
  <si>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соціально-економічний розвиток та на розвиток інфраструктури регіонів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</si>
  <si>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</si>
  <si>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ВСЬОГО ДОХОДІВ</t>
  </si>
  <si>
    <r>
      <t>Адміністративні збори та платежі, доходи від некомерційного та побічного продажу</t>
    </r>
    <r>
      <rPr>
        <sz val="11"/>
        <rFont val="Times New Roman"/>
        <family val="1"/>
      </rPr>
      <t> </t>
    </r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</si>
  <si>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</si>
  <si>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090212</t>
  </si>
  <si>
    <t>090213</t>
  </si>
  <si>
    <t xml:space="preserve">Оздоровлення громадян, які постраждали внаслідок Чорнобильської катастрофи </t>
  </si>
  <si>
    <t>250343</t>
  </si>
  <si>
    <t>Цільові фонди</t>
  </si>
  <si>
    <t>Додаток 2</t>
  </si>
  <si>
    <t>до рішення обласної ради</t>
  </si>
  <si>
    <t>Видатки бюджету за функціональною структурою</t>
  </si>
  <si>
    <t>Видатки загального фонду</t>
  </si>
  <si>
    <t>Видатки спеціального фонду</t>
  </si>
  <si>
    <t>Всього</t>
  </si>
  <si>
    <t>з них оплата праці (код 1110)</t>
  </si>
  <si>
    <t xml:space="preserve"> оплата комунальних послуг та  енергоносіїв (код 1160)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</si>
  <si>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</si>
  <si>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</si>
  <si>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</si>
  <si>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</si>
  <si>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</si>
  <si>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</si>
  <si>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080000</t>
  </si>
  <si>
    <t>Охорона здоров’я</t>
  </si>
  <si>
    <t>090000</t>
  </si>
  <si>
    <t>Соціальний захист та соціальне забезпечення</t>
  </si>
  <si>
    <t>090403</t>
  </si>
  <si>
    <t>Виплата компенсації реабілітованим</t>
  </si>
  <si>
    <t>090412</t>
  </si>
  <si>
    <t>Інші видатки на соціальний захист населення</t>
  </si>
  <si>
    <t>090413</t>
  </si>
  <si>
    <t>Допомога на догляд за інвалідом І чи ІІ групи внаслідок психічного розладу</t>
  </si>
  <si>
    <t>Будинки-інтернати для малолітніх інвалідів</t>
  </si>
  <si>
    <t>090700</t>
  </si>
  <si>
    <t>Притулки для неповнолітніх</t>
  </si>
  <si>
    <t>090802</t>
  </si>
  <si>
    <t>Інші програми соціального захисту неповнолітніх</t>
  </si>
  <si>
    <t>090901</t>
  </si>
  <si>
    <t>Будинки-інтернати (пансіонати) для літніх людей та інвалідів системи соціального захисту</t>
  </si>
  <si>
    <t>091101</t>
  </si>
  <si>
    <t>О91102</t>
  </si>
  <si>
    <t>О91103</t>
  </si>
  <si>
    <t>Соціальні програми і заходи державних органів у справах молоді</t>
  </si>
  <si>
    <t>О91104</t>
  </si>
  <si>
    <t>Соціальні програми і заходи державних органів у справах жінок</t>
  </si>
  <si>
    <t>О91107</t>
  </si>
  <si>
    <t>Управління у справах  захисту населення від наслідків Чорнобильської катастрофи облдержадміністрації</t>
  </si>
  <si>
    <t>250344</t>
  </si>
  <si>
    <t>250326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</si>
  <si>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</si>
  <si>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100302</t>
  </si>
  <si>
    <t>Субвенція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житло-комунальному господарстві та на інших аварійних об"єктах комунальної власності, в тому числі на ремонт і реконструкцію теплових мереж і котелень</t>
  </si>
  <si>
    <t>Субвенція з державного бюджету місцевим бюджетам на заходи  з енергозбереження, у тому числі оснащення  інженерних вводів багатоквартирних житлових будинків засобами обліку споживання води і теплової енергії, ремонт і рекострукцію теплових мереж та котелень, будівництво газопроводів і газифікацію населених пунктів</t>
  </si>
  <si>
    <t>Фінансова підтримка гастрольної діяльності</t>
  </si>
  <si>
    <t>в т.ч. за рахунок субвенції з державного бюджету на оснащення сільських  амбулаторій та фельдшерсько-акушерських пунктів, придбання автомобілів швидкої медичної допомоги для сільських закладів охорони здоров"я</t>
  </si>
  <si>
    <t>в т.ч. за рахунок субвенції з державного бюджету на придбання витратних матеріалів для родопомічних, дитячих, хірургічних, реанімаційних закладів (відділень), відділень невідкладної допомоги та лабораторій</t>
  </si>
  <si>
    <t>Городищенський</t>
  </si>
  <si>
    <t>Драбівський</t>
  </si>
  <si>
    <t>Жашківський</t>
  </si>
  <si>
    <t>Звенигородський</t>
  </si>
  <si>
    <t>Золотоніський</t>
  </si>
  <si>
    <t>Канівський</t>
  </si>
  <si>
    <t>Катеринопільський</t>
  </si>
  <si>
    <t>Лисянський</t>
  </si>
  <si>
    <t>Маньківський</t>
  </si>
  <si>
    <t>Монастирищенський</t>
  </si>
  <si>
    <t>Смілянський</t>
  </si>
  <si>
    <t>Тальнівський</t>
  </si>
  <si>
    <t>Уманський</t>
  </si>
  <si>
    <t>Христинівський</t>
  </si>
  <si>
    <t>Черкаський</t>
  </si>
  <si>
    <t>Чигиринський</t>
  </si>
  <si>
    <t>Чорнобаївський</t>
  </si>
  <si>
    <t>РАЗОМ</t>
  </si>
  <si>
    <t>Додаткова дотація з державного бюджету на вирівнювання фінансової забезпеченості місцевих бюджетів</t>
  </si>
  <si>
    <t>Додаток 1</t>
  </si>
  <si>
    <t>Код</t>
  </si>
  <si>
    <t>Найменування доходів згідно із бюджетною класифікацією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</si>
  <si>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</si>
  <si>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</si>
  <si>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</si>
  <si>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</si>
  <si>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Податок з доходів найманих працівників</t>
  </si>
  <si>
    <t>Доходи обласного бюджету на 2008 рік</t>
  </si>
  <si>
    <t>Видатки обласного бюджету  на 2008 рік  за функціональною структурою</t>
  </si>
  <si>
    <t>Розподіл видатків  обласного бюджету на 2008 рік</t>
  </si>
  <si>
    <t>Податок з доходів фізичних осіб на дивіденди та роялті</t>
  </si>
  <si>
    <t>Фіксований податок на доходи фізичних осіб від зайняття підприємницькою діяльністю</t>
  </si>
  <si>
    <t>Податок з доходів фізичних осіб у вигляді виграшів або призів, отриманих внаслідок проведення конкурсів та інших розіграшів,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</si>
  <si>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</si>
  <si>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</si>
  <si>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 xml:space="preserve">Податок на прибуток підприємств і організацій, що належать до комунальної власності </t>
  </si>
  <si>
    <t>Податки на власність</t>
  </si>
  <si>
    <t>Податок з власників  транспортних засобів та інших самохідних машин і механізмів</t>
  </si>
  <si>
    <t>План робіт              ВСЬОГО:</t>
  </si>
  <si>
    <t xml:space="preserve">                                                                                                                                                                    Додаток № 7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</si>
  <si>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</si>
  <si>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</si>
  <si>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 xml:space="preserve">Податок з власників водних  транспортних засобів </t>
  </si>
  <si>
    <t xml:space="preserve">Збори на спеціальне використання природних ресурсів 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</si>
  <si>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</si>
  <si>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</si>
  <si>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</si>
  <si>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</si>
  <si>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</si>
  <si>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</si>
  <si>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діяльності</t>
  </si>
  <si>
    <t xml:space="preserve">Плата за видачу ліцензій та сертифікатів </t>
  </si>
  <si>
    <t>Плата за державну реєстрацію, крім плати за державну реєстрацію суб'єктів підприємницької діяльності</t>
  </si>
  <si>
    <t xml:space="preserve">Плата за ліцензії на право роздрібної торгівлі алкогольними напоями та тютюновими виробами </t>
  </si>
  <si>
    <t>Неподаткові надходження</t>
  </si>
  <si>
    <t>Доходи від власності та підприємницької діяльності</t>
  </si>
  <si>
    <t>Частина прибутку (доходу) господарських організацій, що вилучається до бюджету, та дивіденди, нараховані на акції (частки, паї) господарських товариств, які є у державній власності </t>
  </si>
  <si>
    <t>Частина прибутку (доходу) господарських організацій (які належать до комунальної власності, або у статутних фондах яких є частка комунальної власності), що вилучається до бюджету</t>
  </si>
  <si>
    <t>Надходження коштів від відшкодування втрат сільськогосподарського і лісогосподарського виробництва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</si>
  <si>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</si>
  <si>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</si>
  <si>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Інші неподаткові надходження</t>
  </si>
  <si>
    <t>Інші надходження</t>
  </si>
  <si>
    <t>Надходження від збору за проведення гастрольних заходів</t>
  </si>
  <si>
    <t>Власні надходження бюджетних установ</t>
  </si>
  <si>
    <t>Плата за послуги, що надаються бюджетними установами</t>
  </si>
  <si>
    <t xml:space="preserve">Плата за послуги, що надаються бюджетними установами згідно з функціональними повноваженнями 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</si>
  <si>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</si>
  <si>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</si>
  <si>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Кошти, що отримуються бюджетними установами від реалізації майна</t>
  </si>
  <si>
    <t>Інші джерела власних надходжень бюджетних установ</t>
  </si>
  <si>
    <t>Благодійні внески, гранти та дарунки,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</si>
  <si>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</si>
  <si>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Доходи від операцій з капіталом</t>
  </si>
  <si>
    <t>Надходження від продажу основного капіталу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</si>
  <si>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</si>
  <si>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>Збір за забруднення навколишнього природного середовища</t>
  </si>
  <si>
    <t>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</si>
  <si>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</si>
  <si>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</si>
  <si>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</si>
  <si>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</si>
  <si>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Разом доходів</t>
  </si>
  <si>
    <t>Офіційні трансферти</t>
  </si>
  <si>
    <t>Від органів державного управління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</si>
  <si>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</si>
  <si>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</si>
  <si>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</si>
  <si>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</si>
  <si>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</si>
  <si>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Субвенція з державного бюджету місцевим бюджетам на придбання шкільних автобусів для перевезення дітей, що проживають у сільській місцевості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</si>
  <si>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</si>
  <si>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</si>
  <si>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</si>
  <si>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Сума</t>
  </si>
  <si>
    <t>Найменування адміністративно - територіальних утворень</t>
  </si>
  <si>
    <t>Субвенції з державного бюджету місцевим бюджетам</t>
  </si>
  <si>
    <t>загального фонду</t>
  </si>
  <si>
    <t>загального фонду на :</t>
  </si>
  <si>
    <t>спеціального фонду на :</t>
  </si>
  <si>
    <t>місцевим бюджетам на:</t>
  </si>
  <si>
    <t xml:space="preserve">державному бюджету на виконання програм соціально - економічного та культурного розвитку регіонів </t>
  </si>
  <si>
    <t>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</si>
  <si>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</si>
  <si>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 т.ч. за рахунок субвенції з державного бюджету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</t>
  </si>
  <si>
    <t>Додаток 9</t>
  </si>
  <si>
    <t>в т.ч.</t>
  </si>
  <si>
    <t>видатки резервного фонду</t>
  </si>
  <si>
    <t>нерозподілені  цільові видатки на забезпечення реалізації програм соціально - економічного розвитку регіонів</t>
  </si>
  <si>
    <t>Додаток № 6</t>
  </si>
  <si>
    <t>Перелік видатків, які  будуть проводитися за рахунок власних надходжень бюджету розвитку обласного бюджету</t>
  </si>
  <si>
    <t>№ п/п</t>
  </si>
  <si>
    <t>Назва головного розпорядника коштів, назва об'єкта відповідно до проектно-кошторисної документації</t>
  </si>
  <si>
    <t>Загальний обсяг фінансування будівництва *</t>
  </si>
  <si>
    <t>Всього видатків на завершення будівництва       об'єкта на майбутні роки</t>
  </si>
  <si>
    <t xml:space="preserve">Всього видатків </t>
  </si>
  <si>
    <t>І</t>
  </si>
  <si>
    <t>капітальні вкладення</t>
  </si>
  <si>
    <t>ІІ</t>
  </si>
  <si>
    <t>Управління з питань надзвичайних ситуацій облдержадміністрації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</si>
  <si>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 (Черкаська обласна комунальна аварійно-рятувальна служба)</t>
  </si>
  <si>
    <t>Разом:</t>
  </si>
  <si>
    <t xml:space="preserve">Примітка: Перелік об"єктів капітальних вкладень буде затверджено при внесенні змін до обласного бюджету на 2008 рік </t>
  </si>
  <si>
    <t xml:space="preserve">до рішення обласної ради </t>
  </si>
  <si>
    <t xml:space="preserve">Перелік
заходів, які будуть фінансуватися за рахунок надходження коштів від відшкодування втрат сільськогосподарського та лісогосподарського виробництва </t>
  </si>
  <si>
    <t>Назва заходу</t>
  </si>
  <si>
    <t xml:space="preserve">Всього видатків (грн.) </t>
  </si>
  <si>
    <t>Проведення агролісотехнічних заходів на деградованих сільськогосподарських землях права державної власності, захист їх від водної ерозії та повторного заболочення осушених сільськогосподарських угідь всього,</t>
  </si>
  <si>
    <t>1</t>
  </si>
  <si>
    <t>Хлипнівська сільська рада Звенигородського р-ну на ділянці площею 35,7 га</t>
  </si>
  <si>
    <t>Катеринопільська селищна рада Катеринопільського р-ну на ділянці площею 70,27 га</t>
  </si>
  <si>
    <t>Лубенська сільська рада Кам`янського р-ну на ділянці площею 2,61 га</t>
  </si>
  <si>
    <t>Лубенська сільська рада Кам`янського р-ну на ділянці площею 2,30 га</t>
  </si>
  <si>
    <t>Лубенська сільська рада Кам`янського р-ну на ділянці площею 3,83 га</t>
  </si>
  <si>
    <t>Лубенська сільська рада Кам`янського р-ну на ділянці площею 1,77 га</t>
  </si>
  <si>
    <t>Лубенська сільська рада Кам`янського р-ну на ділянці площею 2,38 га</t>
  </si>
  <si>
    <t>Журавська сільська рада Шполянського р-ну на ділянці площею 22,41 га</t>
  </si>
  <si>
    <t>Стеблівська сільська рада Корсунь-Шевченківського р-ну на ділянці площею 35,19 га</t>
  </si>
  <si>
    <t>Стеблівська сільська рада  Корсунь-Шевченківського р-ну на ділянці площею 20,8 га</t>
  </si>
  <si>
    <t>Стеблівська сільська рада  Корсунь-Шевченківського р-ну на ділянці площею 26,1 га</t>
  </si>
  <si>
    <t>Виграївська сільська рада Корсунь-Шевченківського р-ну на ділянці площею 12,79 га</t>
  </si>
  <si>
    <t>Балаклеївська сільська рада Смілянського р-ну на ділянці площею 2,54 га</t>
  </si>
  <si>
    <t>Балаклеївська сільська рада Смілянського р-ну на ділянці площею 7,30 га</t>
  </si>
  <si>
    <t>Балаклеївська сільська рада  Смілянського р-ну на ділянці площею 11,05 га</t>
  </si>
  <si>
    <t>Балаклеївська сільська рада  Смілянського р-ну на ділянці площею 38,59 га</t>
  </si>
  <si>
    <t>Білозірська сільська рада Черкаського р-ну на ділянці площею 8,12 га</t>
  </si>
  <si>
    <t>Білозірська сільська рада Черкаського р-ну на ділянці площею 12,16 га</t>
  </si>
  <si>
    <t>Мошнівська сільська радаЧеркаського р-ну на ділянці площею 9,31 га</t>
  </si>
  <si>
    <t>Мошнівська сільська рада Черкаського р-ну на ділянці площею 26,04 га</t>
  </si>
  <si>
    <t>Степанківська сільська рада Черкаського р-ну на ділянці площею 14,00 га</t>
  </si>
  <si>
    <t>Кумейківська сільська рада Черкаського р-ну на ділянці площею 33,85 га</t>
  </si>
  <si>
    <t>Кумейківська сільська рада Черкаського р-ну на ділянці площею 30,15 га</t>
  </si>
  <si>
    <t>Кумейківська сільська рада Черкаського р-ну на ділянці площею 5,48 га</t>
  </si>
  <si>
    <t>Будаорловецька сільська рада Городищенського р-ну на ділянці площею 6,68 га</t>
  </si>
  <si>
    <t>Мліївської сільської ради Городищенського р-ну на ділянці площею 20,00 га</t>
  </si>
  <si>
    <t>Додаток № 8</t>
  </si>
  <si>
    <t>Пор №</t>
  </si>
  <si>
    <t xml:space="preserve">Назва району </t>
  </si>
  <si>
    <t>Дороги місцевого значення (км)</t>
  </si>
  <si>
    <t>у тому числі:</t>
  </si>
  <si>
    <t>поточний ремонт і експлуатаційне утримання  доріг</t>
  </si>
  <si>
    <t>Кам"янський</t>
  </si>
  <si>
    <t>Корсунь-Шевченківський</t>
  </si>
  <si>
    <t xml:space="preserve">Шполянський </t>
  </si>
  <si>
    <t xml:space="preserve">Керівник секретаріату обласної ради                                                                                </t>
  </si>
  <si>
    <t>Планові обсяги робіт, пов'язаних із будiвництвом, реконструкцiєю, ремонтом та утриманням автомобiльних дорiг загального користування  місцевого значення   за рахунок надходжень податку з власників транспортних засобів та інших самохідних машин  і механізмів</t>
  </si>
  <si>
    <t>Програма економічного і соціального розвитку області на 2008 рік</t>
  </si>
  <si>
    <t>Організація щорічного обласного конкурсу на кращу сільську раду</t>
  </si>
  <si>
    <t>Організація щорічного обласного конкурсу серед журналістів обласних, міських і районних засобів масової інформації на найкращі творчі роботи, що висвітлюють діяльність Черкаської обласної ради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</si>
  <si>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</si>
  <si>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</si>
  <si>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 xml:space="preserve">придбання вагонів для комунального електротранспорту (тролейбусів і трамваїв) </t>
  </si>
  <si>
    <t xml:space="preserve"> придбання вагонів для комунального електротранспорту (тролейбусів і трамваїв) </t>
  </si>
  <si>
    <t>утримання об'єктів спільного користування чи ліквідацію негативних наслідків діяльності об'єктів спільного користування</t>
  </si>
  <si>
    <t xml:space="preserve"> виплату щомісячної допомоги особам, що мають особливі заслуги перед Батьківщиною </t>
  </si>
  <si>
    <t xml:space="preserve"> пільгове медичне обслуговування громадян, які постраждали внаслідок Чорнобильської катастрофи </t>
  </si>
  <si>
    <t>м.Черкаси</t>
  </si>
  <si>
    <t>м.Ватутіне</t>
  </si>
  <si>
    <t>м.Золотоноша</t>
  </si>
  <si>
    <t>м.Канів</t>
  </si>
  <si>
    <t>м.Сміла</t>
  </si>
  <si>
    <t>м.Умань</t>
  </si>
  <si>
    <t xml:space="preserve">Кам'янський   </t>
  </si>
  <si>
    <t>К-Шевченківський</t>
  </si>
  <si>
    <t>Шполянський</t>
  </si>
  <si>
    <t>Всього по районах і містах обласного значення</t>
  </si>
  <si>
    <t>Обласний бюджет Чернігівської області</t>
  </si>
  <si>
    <t>Державний бюджет України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</si>
  <si>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</si>
  <si>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>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</si>
  <si>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будівництво і придбання житла військовослужбовцям та особам рядового і начальницького складу, 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обов’язків, а також учасникам бойових дій в Афганістані та воєнних конфліктів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</si>
  <si>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</si>
  <si>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тому числі: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</si>
  <si>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</si>
  <si>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Управління житлово-комунального господарства облдержадміністрації</t>
  </si>
  <si>
    <t>Комбінати комунальних підприємств, районні виробничі об’єднання та інші підприємства, установи та організації житлово-комунального господарства</t>
  </si>
  <si>
    <t>100000</t>
  </si>
  <si>
    <t>Житлово-комунальне господарство</t>
  </si>
  <si>
    <t>051</t>
  </si>
  <si>
    <t>104</t>
  </si>
  <si>
    <t>010</t>
  </si>
  <si>
    <t>072</t>
  </si>
  <si>
    <t>Збереження природно - заповідного фонду</t>
  </si>
  <si>
    <t>Зміни до окремих позицій додатку № 4</t>
  </si>
  <si>
    <t>Додаткова субвенція з державного бюджету місцевим бюджетам на виплату допомоги сім"ям з дітьми, малозабезпеченим сім"ям, інвалідам з дитинства, дітям - інвалідам та тимчасової державної допомоги дітям</t>
  </si>
  <si>
    <t>Субвенція з державного бюджету місцевим бюджетам на погашення заборгованості минулих років з різниці в тарифах на теплову енергію, послуги з водопостачання та водовідведення, що постачалися населенню, яка виникла у зв"язку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</si>
  <si>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250393</t>
  </si>
  <si>
    <t>споживання</t>
  </si>
  <si>
    <t>розвитку</t>
  </si>
  <si>
    <t>в т.ч.: бюджет розвитку</t>
  </si>
  <si>
    <t>Субвенція з державного бюджету на придбання шкільних автобусів для перевезення дітей, що проживають у сільській місцевості</t>
  </si>
  <si>
    <t>250355</t>
  </si>
  <si>
    <t>Субвенція з державного бюджету місцевим бюджетам на комп"ютеризацію та інформатизацію загальноосвітніх навчальних закладів районів</t>
  </si>
  <si>
    <t xml:space="preserve"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 </t>
  </si>
  <si>
    <t xml:space="preserve"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 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</si>
  <si>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здоров"я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</si>
  <si>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</si>
  <si>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за головними розпорядниками коштів</t>
  </si>
  <si>
    <t>з них оплата праці 
(код 1110)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</si>
  <si>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 - педагогічним та іншим категоріям працівників навчальних закладів"</t>
  </si>
  <si>
    <t>080</t>
  </si>
  <si>
    <t xml:space="preserve">Соціальні програми і заходи державних органів у справах сім’ї </t>
  </si>
  <si>
    <t>091209</t>
  </si>
  <si>
    <t>Фінансова підтримка громадських організацій інвалідів і ветеранів</t>
  </si>
  <si>
    <t>091212</t>
  </si>
  <si>
    <t xml:space="preserve"> Культура і мистецтво</t>
  </si>
  <si>
    <t>Засоби масової інформації</t>
  </si>
  <si>
    <t>120100</t>
  </si>
  <si>
    <t>Телебачення і радіомовлення</t>
  </si>
  <si>
    <t xml:space="preserve">Періодичні видання (газети та журнали) </t>
  </si>
  <si>
    <t>Книговидання</t>
  </si>
  <si>
    <t>Фізична культура і спорт</t>
  </si>
  <si>
    <t>Будівництво</t>
  </si>
  <si>
    <t>Капітальні вкладення</t>
  </si>
  <si>
    <t>Транспорт, дорожнє господарство, зв’язок,  телекомунікації та інформатика</t>
  </si>
  <si>
    <t>Інші послуги, пов’язані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</si>
  <si>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</si>
  <si>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</si>
  <si>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200000</t>
  </si>
  <si>
    <t>Охорона навколишнього природного середовища та ядерна безпека</t>
  </si>
  <si>
    <t>240000</t>
  </si>
  <si>
    <t>Охорона та раціональне використання природних ресурсів</t>
  </si>
  <si>
    <t>Утилізація відходів</t>
  </si>
  <si>
    <t>Інша діяльність у сфері охорони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</si>
  <si>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</si>
  <si>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</si>
  <si>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Видатки, не віднесені до основних груп </t>
  </si>
  <si>
    <t>Резервний фонд</t>
  </si>
  <si>
    <t>Інші видатки</t>
  </si>
  <si>
    <t>250306</t>
  </si>
  <si>
    <t>Кошти, що передаються із загального фонду бюджету до бюджету розвитку (спеціального фонду)</t>
  </si>
  <si>
    <t>Всього видатків</t>
  </si>
  <si>
    <t>Додаток 3</t>
  </si>
  <si>
    <t>Код головного розпорядни- ка коштів</t>
  </si>
  <si>
    <t>Назва   розпорядника коштів (підрозділи бюджетної класифікації)</t>
  </si>
  <si>
    <t>001</t>
  </si>
  <si>
    <t>Обласна рада</t>
  </si>
  <si>
    <t>150101</t>
  </si>
  <si>
    <t>180409</t>
  </si>
  <si>
    <t>Внески органів влади Автономної Республіки Крим та органів місцевого самоврядування у статутні фонди суб"єктів підприємницької діяльності</t>
  </si>
  <si>
    <t>Головне управління освіти і науки облдержадміністрації</t>
  </si>
  <si>
    <t>070301</t>
  </si>
  <si>
    <t>Найменування програми</t>
  </si>
  <si>
    <t>Програма розвитку та нарощування виробництва м’яса свинини та яловичини в приватних господарствах населення, фізичних осіб-підприємців та у фермерських господарствах області на 2006-2010 роки</t>
  </si>
  <si>
    <t>Обласна програма реконструкції зелених насаджень, уражених омелою, на 2007-2009 роки</t>
  </si>
  <si>
    <t>Нагородження населених пунктів, які визначені переможцями щорічного Всеукраїнського конкурсу "Населений пункт найкращого благоустрою і підтримки громадського порядку"</t>
  </si>
  <si>
    <t>Керівник секретаріату обласної ради                                                                                                        В.О.Мовчан</t>
  </si>
  <si>
    <t>Субвенція з державного бюджету місцевим бюджетам на безоплатне забезпечення вугіллям на побутові потреби особам, що мають таке право згідно статті 48 Гірничого Закону України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</si>
  <si>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</si>
  <si>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 xml:space="preserve">Видатки на проведення робіт, пов'язаних із будівництвом, реконструкцією, ремонтом  та утриманням автомобільних доріг </t>
  </si>
  <si>
    <t>Пільги на медичне обслуговування громадянам, які постраждали внаслідок Чорнобильської катастрофи</t>
  </si>
  <si>
    <t>Загальноосвітні школи-інтернати, загальноосвітні санаторні школи-інтернати</t>
  </si>
  <si>
    <t>070302</t>
  </si>
  <si>
    <t>Головне управління агропромислового розвитку облдержадміністрації</t>
  </si>
  <si>
    <t>Загальноосвітні школи-інтернати для дітей-сиріт та дітей, які залишилися без піклування батьків</t>
  </si>
  <si>
    <t>070303</t>
  </si>
  <si>
    <t>Дитячі будинки ( в т.ч. сімейного типу, прийомні сім"ї)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</si>
  <si>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</si>
  <si>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</si>
  <si>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070307</t>
  </si>
  <si>
    <t>Загальноосвітні спеціалізовані школи - 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 - фізичною підготовкою</t>
  </si>
  <si>
    <t>070401</t>
  </si>
  <si>
    <t>Позашкільні заклади освіти, заходи із позашкільної роботи з дітьми</t>
  </si>
  <si>
    <t>070601</t>
  </si>
  <si>
    <t>Вищі заклади освіти I  та II рівнів акредитації</t>
  </si>
  <si>
    <t>070701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</si>
  <si>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</t>
  </si>
  <si>
    <t>070802</t>
  </si>
  <si>
    <t>Методична робота, інші заходи у сфері народної освіти</t>
  </si>
  <si>
    <t>070803</t>
  </si>
  <si>
    <t xml:space="preserve">Служби технічного  нагляду за будівництвом і капітальним ремонтом </t>
  </si>
  <si>
    <t>070804</t>
  </si>
  <si>
    <t>Централізовані бухгалтерії обласних, міських, районних відділів освіти</t>
  </si>
  <si>
    <t>070806</t>
  </si>
  <si>
    <t>в т.ч. за рахунок субвенції з державного бюджету на комп"ютеризацію та інформатизацію загальноосвітніх навчальних закладів районів</t>
  </si>
  <si>
    <t>081011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</si>
  <si>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</si>
  <si>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в т.ч. за рахунок субвенції з державного бюджету на придбання шкільних автобусів для перевезення дітей, що проживають у сільській місцевості</t>
  </si>
  <si>
    <t>Інші заклади освіти</t>
  </si>
  <si>
    <t>070807</t>
  </si>
  <si>
    <t>Інші освітні програми</t>
  </si>
  <si>
    <t>130000</t>
  </si>
  <si>
    <t>130102</t>
  </si>
  <si>
    <t xml:space="preserve">Проведення навчально-тренувальних зборів і змагань </t>
  </si>
  <si>
    <t>070702</t>
  </si>
  <si>
    <t>Інші заклади і заходи післядипломної освіти</t>
  </si>
  <si>
    <t>Охорона здоров"я</t>
  </si>
  <si>
    <t>080101</t>
  </si>
  <si>
    <t xml:space="preserve">Лікарні </t>
  </si>
  <si>
    <t>080201</t>
  </si>
  <si>
    <t>до рішення обласної ради від 12. 01.2008 № 15-1/V</t>
  </si>
  <si>
    <t>Спеціалізовані  лікарні та інші спеціалізовані заклади (центри, диспансери, госпіталі для інвалідів ВВВ, лепрозорії, медико  - санітарні частини тощо, що мають ліжкову мережу)</t>
  </si>
  <si>
    <t>080204</t>
  </si>
  <si>
    <t>Санаторії для хворих туберкульозом</t>
  </si>
  <si>
    <t>080205</t>
  </si>
  <si>
    <t>Санаторії для дітей та підлітків (нетуберкульозні)</t>
  </si>
  <si>
    <t>Показники міжбюджетних трансфертів між обласним бюджетом та іншими бюджетами на 2008 рік</t>
  </si>
  <si>
    <t>(грн.)</t>
  </si>
  <si>
    <t>091109</t>
  </si>
  <si>
    <t xml:space="preserve"> Облаштування новостворюваних закладів, які надають соціальні послуги дітям та молоді</t>
  </si>
  <si>
    <t>091303</t>
  </si>
  <si>
    <t>Компенсаційні виплати інвалідам на бензин, ремонт, техобслуговування атотранспорту та транспортне  обслуговування</t>
  </si>
  <si>
    <t>091304</t>
  </si>
  <si>
    <t>Встановлення телефонів інвалідам І та ІІ груп</t>
  </si>
  <si>
    <t>Кошти, що передаються за взаємними розрахунками між місцевими бюджетами</t>
  </si>
  <si>
    <t>250313</t>
  </si>
  <si>
    <t>250358</t>
  </si>
  <si>
    <t>Субвенція з державного бюджету місцевим бюджетам на соціально-економічний розвиток та розвиток інфраструктури  регіонів</t>
  </si>
  <si>
    <t>250339</t>
  </si>
  <si>
    <t>250376</t>
  </si>
  <si>
    <t>250915</t>
  </si>
  <si>
    <t>250914</t>
  </si>
  <si>
    <t>Витрати, пов"язані з  наданням та обслуговуванням державних пільгових кредитів, наданих індивідуальним сільським забудовникам</t>
  </si>
  <si>
    <t>Субвенція з місцевого бюджету державному бюджету на виконання програм соціально - економічнного та культурного розвитку регіонів</t>
  </si>
  <si>
    <t>250333</t>
  </si>
  <si>
    <t>Субвенція з державного бюджету місцевим бюджетам на збереження історичної забудови міст, об'єктів історико-культурної спадщини, впорядкування історичних населених місць України</t>
  </si>
  <si>
    <t>в т. ч. за рахунок субвенції з державного бюджету місцевим бюджетам на соціально - економічний розвиток та розвиток інфраструктури регіонів</t>
  </si>
  <si>
    <t>Служба у справах дітей облдержадміністрації</t>
  </si>
  <si>
    <t>Облаштування новостворюваних закладів, які надають соціальні послуги дітям та молоді</t>
  </si>
  <si>
    <t xml:space="preserve">в тому числі: </t>
  </si>
  <si>
    <t>за рахунок коштів обласного бюджету</t>
  </si>
  <si>
    <t>за рахунок субвенції з державного бюджету на соціально - економічний розвиток та розвиток інфраструктури регіонів</t>
  </si>
  <si>
    <t>за рахунок субвенції з державного бюджету місцевим бюджетам на створення рекреаційних зон, меморіальних та музейних комплексів, а також розвиток історико-культурних пам "яток та заповідників</t>
  </si>
  <si>
    <t>075</t>
  </si>
  <si>
    <t>Відділ розвитку підприємництва та з питань регуляторної політики облдержадміністрації</t>
  </si>
  <si>
    <t>за рахунок субвенції іншим бюджетам на виконання інвестиційних програм (м.Черкаси.)</t>
  </si>
</sst>
</file>

<file path=xl/styles.xml><?xml version="1.0" encoding="utf-8"?>
<styleSheet xmlns="http://schemas.openxmlformats.org/spreadsheetml/2006/main">
  <numFmts count="6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#,##0.0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;[Red]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0.0000"/>
    <numFmt numFmtId="188" formatCode="0.0000000"/>
    <numFmt numFmtId="189" formatCode="0.000000"/>
    <numFmt numFmtId="190" formatCode="0.00000"/>
    <numFmt numFmtId="191" formatCode="0.00000000"/>
    <numFmt numFmtId="192" formatCode="0.0%"/>
    <numFmt numFmtId="193" formatCode="[$€-2]\ ###,000_);[Red]\([$€-2]\ ###,000\)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#,##0.000"/>
    <numFmt numFmtId="203" formatCode="#,##0.0000"/>
    <numFmt numFmtId="204" formatCode="#,##0.00000"/>
    <numFmt numFmtId="205" formatCode="#,##0.000000"/>
    <numFmt numFmtId="206" formatCode="#,##0.0_ ;[Red]\-#,##0.0\ "/>
    <numFmt numFmtId="207" formatCode="0.0_ ;[Red]\-0.0\ "/>
    <numFmt numFmtId="208" formatCode="[$-422]d\ mmmm\ yyyy&quot; р.&quot;"/>
    <numFmt numFmtId="209" formatCode="#,##0\ &quot;к.&quot;;\-#,##0\ &quot;к.&quot;"/>
    <numFmt numFmtId="210" formatCode="#,##0\ &quot;к.&quot;;[Red]\-#,##0\ &quot;к.&quot;"/>
    <numFmt numFmtId="211" formatCode="#,##0.00\ &quot;к.&quot;;\-#,##0.00\ &quot;к.&quot;"/>
    <numFmt numFmtId="212" formatCode="#,##0.00\ &quot;к.&quot;;[Red]\-#,##0.00\ &quot;к.&quot;"/>
    <numFmt numFmtId="213" formatCode="_-* #,##0\ &quot;к.&quot;_-;\-* #,##0\ &quot;к.&quot;_-;_-* &quot;-&quot;\ &quot;к.&quot;_-;_-@_-"/>
    <numFmt numFmtId="214" formatCode="_-* #,##0\ _к_._-;\-* #,##0\ _к_._-;_-* &quot;-&quot;\ _к_._-;_-@_-"/>
    <numFmt numFmtId="215" formatCode="_-* #,##0.00\ &quot;к.&quot;_-;\-* #,##0.00\ &quot;к.&quot;_-;_-* &quot;-&quot;??\ &quot;к.&quot;_-;_-@_-"/>
    <numFmt numFmtId="216" formatCode="_-* #,##0.00\ _к_._-;\-* #,##0.00\ _к_._-;_-* &quot;-&quot;??\ _к_._-;_-@_-"/>
    <numFmt numFmtId="217" formatCode="#,##0&quot;р.&quot;"/>
    <numFmt numFmtId="218" formatCode="#,##0_р_."/>
    <numFmt numFmtId="219" formatCode="#,##0.0_р_."/>
    <numFmt numFmtId="220" formatCode="#,##0.00_р_."/>
    <numFmt numFmtId="221" formatCode="0;[Red]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3.5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u val="single"/>
      <sz val="10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9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thick"/>
    </border>
    <border>
      <left style="medium"/>
      <right style="thin"/>
      <top style="double"/>
      <bottom style="thick"/>
    </border>
    <border>
      <left style="thin"/>
      <right style="medium"/>
      <top style="double"/>
      <bottom style="thick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" xfId="21" applyNumberFormat="1" applyFont="1" applyBorder="1" applyAlignment="1">
      <alignment horizontal="right" vertical="center" wrapText="1"/>
      <protection/>
    </xf>
    <xf numFmtId="0" fontId="3" fillId="0" borderId="0" xfId="21" applyFont="1">
      <alignment/>
      <protection/>
    </xf>
    <xf numFmtId="49" fontId="4" fillId="0" borderId="1" xfId="21" applyNumberFormat="1" applyFont="1" applyBorder="1" applyAlignment="1">
      <alignment horizontal="right" vertical="center" wrapText="1"/>
      <protection/>
    </xf>
    <xf numFmtId="0" fontId="4" fillId="0" borderId="0" xfId="21" applyFont="1">
      <alignment/>
      <protection/>
    </xf>
    <xf numFmtId="49" fontId="3" fillId="0" borderId="1" xfId="21" applyNumberFormat="1" applyFont="1" applyFill="1" applyBorder="1" applyAlignment="1">
      <alignment horizontal="center"/>
      <protection/>
    </xf>
    <xf numFmtId="49" fontId="3" fillId="0" borderId="1" xfId="21" applyNumberFormat="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0" fontId="4" fillId="0" borderId="1" xfId="21" applyFont="1" applyFill="1" applyBorder="1" applyAlignment="1">
      <alignment wrapText="1"/>
      <protection/>
    </xf>
    <xf numFmtId="49" fontId="4" fillId="0" borderId="1" xfId="21" applyNumberFormat="1" applyFont="1" applyFill="1" applyBorder="1" applyAlignment="1">
      <alignment horizontal="right" vertical="center"/>
      <protection/>
    </xf>
    <xf numFmtId="0" fontId="4" fillId="0" borderId="0" xfId="21" applyFont="1" applyFill="1">
      <alignment/>
      <protection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5" fillId="0" borderId="1" xfId="21" applyNumberFormat="1" applyFont="1" applyFill="1" applyBorder="1" applyAlignment="1">
      <alignment horizontal="center"/>
      <protection/>
    </xf>
    <xf numFmtId="49" fontId="5" fillId="0" borderId="1" xfId="21" applyNumberFormat="1" applyFont="1" applyFill="1" applyBorder="1" applyAlignment="1">
      <alignment horizontal="right" vertical="center"/>
      <protection/>
    </xf>
    <xf numFmtId="0" fontId="5" fillId="0" borderId="0" xfId="21" applyFont="1" applyFill="1">
      <alignment/>
      <protection/>
    </xf>
    <xf numFmtId="0" fontId="6" fillId="0" borderId="2" xfId="21" applyFont="1" applyFill="1" applyBorder="1" applyAlignment="1">
      <alignment horizontal="right" vertical="top" wrapText="1"/>
      <protection/>
    </xf>
    <xf numFmtId="49" fontId="4" fillId="0" borderId="1" xfId="21" applyNumberFormat="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 wrapText="1"/>
      <protection/>
    </xf>
    <xf numFmtId="0" fontId="3" fillId="0" borderId="0" xfId="0" applyFont="1" applyBorder="1" applyAlignment="1">
      <alignment wrapText="1"/>
    </xf>
    <xf numFmtId="0" fontId="18" fillId="0" borderId="1" xfId="21" applyFont="1" applyBorder="1" applyAlignment="1">
      <alignment horizontal="justify" vertical="top" wrapText="1"/>
      <protection/>
    </xf>
    <xf numFmtId="0" fontId="14" fillId="0" borderId="1" xfId="21" applyFont="1" applyFill="1" applyBorder="1" applyAlignment="1">
      <alignment wrapText="1"/>
      <protection/>
    </xf>
    <xf numFmtId="49" fontId="3" fillId="0" borderId="1" xfId="21" applyNumberFormat="1" applyFont="1" applyBorder="1" applyAlignment="1">
      <alignment horizontal="center" vertical="top" wrapText="1"/>
      <protection/>
    </xf>
    <xf numFmtId="0" fontId="14" fillId="0" borderId="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49" fontId="3" fillId="0" borderId="0" xfId="21" applyNumberFormat="1" applyFont="1" applyAlignment="1">
      <alignment horizontal="right"/>
      <protection/>
    </xf>
    <xf numFmtId="0" fontId="13" fillId="0" borderId="0" xfId="21" applyFont="1">
      <alignment/>
      <protection/>
    </xf>
    <xf numFmtId="49" fontId="19" fillId="0" borderId="1" xfId="21" applyNumberFormat="1" applyFont="1" applyBorder="1" applyAlignment="1">
      <alignment horizontal="right" vertical="top" wrapText="1"/>
      <protection/>
    </xf>
    <xf numFmtId="0" fontId="14" fillId="0" borderId="3" xfId="21" applyFont="1" applyBorder="1" applyAlignment="1">
      <alignment horizontal="center" vertical="top" wrapText="1"/>
      <protection/>
    </xf>
    <xf numFmtId="0" fontId="19" fillId="0" borderId="3" xfId="21" applyFont="1" applyBorder="1" applyAlignment="1">
      <alignment horizontal="center" vertical="top" wrapText="1"/>
      <protection/>
    </xf>
    <xf numFmtId="0" fontId="3" fillId="0" borderId="3" xfId="21" applyFont="1" applyBorder="1" applyAlignment="1">
      <alignment horizontal="center" vertical="top" wrapText="1"/>
      <protection/>
    </xf>
    <xf numFmtId="49" fontId="4" fillId="0" borderId="1" xfId="21" applyNumberFormat="1" applyFont="1" applyBorder="1" applyAlignment="1">
      <alignment horizontal="right" vertical="top" wrapText="1"/>
      <protection/>
    </xf>
    <xf numFmtId="0" fontId="3" fillId="0" borderId="1" xfId="21" applyFont="1" applyFill="1" applyBorder="1" applyAlignment="1">
      <alignment horizontal="justify" wrapText="1"/>
      <protection/>
    </xf>
    <xf numFmtId="0" fontId="23" fillId="0" borderId="4" xfId="21" applyFont="1" applyFill="1" applyBorder="1" applyAlignment="1">
      <alignment vertical="top" wrapText="1"/>
      <protection/>
    </xf>
    <xf numFmtId="49" fontId="3" fillId="0" borderId="1" xfId="21" applyNumberFormat="1" applyFont="1" applyBorder="1" applyAlignment="1">
      <alignment horizontal="right" vertical="center"/>
      <protection/>
    </xf>
    <xf numFmtId="49" fontId="3" fillId="0" borderId="1" xfId="21" applyNumberFormat="1" applyFont="1" applyBorder="1" applyAlignment="1">
      <alignment horizontal="right" vertical="top" wrapText="1"/>
      <protection/>
    </xf>
    <xf numFmtId="49" fontId="3" fillId="0" borderId="5" xfId="21" applyNumberFormat="1" applyFont="1" applyBorder="1" applyAlignment="1">
      <alignment horizontal="right" vertical="top" wrapText="1"/>
      <protection/>
    </xf>
    <xf numFmtId="49" fontId="3" fillId="0" borderId="6" xfId="21" applyNumberFormat="1" applyFont="1" applyBorder="1" applyAlignment="1">
      <alignment horizontal="right" vertical="top" wrapText="1"/>
      <protection/>
    </xf>
    <xf numFmtId="49" fontId="3" fillId="0" borderId="6" xfId="21" applyNumberFormat="1" applyFont="1" applyBorder="1" applyAlignment="1">
      <alignment horizontal="center" vertical="top" wrapText="1"/>
      <protection/>
    </xf>
    <xf numFmtId="49" fontId="3" fillId="0" borderId="0" xfId="21" applyNumberFormat="1" applyFont="1" applyFill="1" applyAlignment="1">
      <alignment horizontal="center"/>
      <protection/>
    </xf>
    <xf numFmtId="0" fontId="20" fillId="0" borderId="0" xfId="21" applyFont="1" applyFill="1">
      <alignment/>
      <protection/>
    </xf>
    <xf numFmtId="49" fontId="3" fillId="0" borderId="7" xfId="21" applyNumberFormat="1" applyFont="1" applyFill="1" applyBorder="1">
      <alignment/>
      <protection/>
    </xf>
    <xf numFmtId="0" fontId="21" fillId="0" borderId="1" xfId="21" applyFont="1" applyFill="1" applyBorder="1" applyAlignment="1">
      <alignment horizontal="center" wrapText="1"/>
      <protection/>
    </xf>
    <xf numFmtId="0" fontId="14" fillId="0" borderId="3" xfId="21" applyFont="1" applyFill="1" applyBorder="1" applyAlignment="1">
      <alignment horizontal="justify" wrapText="1"/>
      <protection/>
    </xf>
    <xf numFmtId="0" fontId="3" fillId="2" borderId="0" xfId="21" applyFont="1" applyFill="1">
      <alignment/>
      <protection/>
    </xf>
    <xf numFmtId="0" fontId="4" fillId="2" borderId="0" xfId="21" applyFont="1" applyFill="1">
      <alignment/>
      <protection/>
    </xf>
    <xf numFmtId="0" fontId="14" fillId="0" borderId="1" xfId="21" applyFont="1" applyFill="1" applyBorder="1" applyAlignment="1">
      <alignment horizontal="left" wrapText="1"/>
      <protection/>
    </xf>
    <xf numFmtId="49" fontId="3" fillId="0" borderId="4" xfId="21" applyNumberFormat="1" applyFont="1" applyFill="1" applyBorder="1" applyAlignment="1">
      <alignment horizontal="right" vertical="center"/>
      <protection/>
    </xf>
    <xf numFmtId="0" fontId="14" fillId="0" borderId="1" xfId="21" applyFont="1" applyFill="1" applyBorder="1" applyAlignment="1">
      <alignment horizontal="justify" wrapText="1"/>
      <protection/>
    </xf>
    <xf numFmtId="0" fontId="15" fillId="0" borderId="2" xfId="21" applyFont="1" applyFill="1" applyBorder="1" applyAlignment="1">
      <alignment horizontal="right" vertical="top" wrapText="1"/>
      <protection/>
    </xf>
    <xf numFmtId="0" fontId="4" fillId="0" borderId="1" xfId="21" applyFont="1" applyFill="1" applyBorder="1" applyAlignment="1">
      <alignment horizontal="righ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14" fillId="0" borderId="1" xfId="21" applyFont="1" applyFill="1" applyBorder="1">
      <alignment/>
      <protection/>
    </xf>
    <xf numFmtId="0" fontId="14" fillId="0" borderId="8" xfId="0" applyFont="1" applyFill="1" applyBorder="1" applyAlignment="1">
      <alignment horizontal="justify" vertical="top" wrapText="1"/>
    </xf>
    <xf numFmtId="49" fontId="3" fillId="0" borderId="1" xfId="21" applyNumberFormat="1" applyFont="1" applyFill="1" applyBorder="1" applyAlignment="1">
      <alignment/>
      <protection/>
    </xf>
    <xf numFmtId="0" fontId="14" fillId="0" borderId="9" xfId="0" applyFont="1" applyBorder="1" applyAlignment="1">
      <alignment horizontal="justify" wrapText="1"/>
    </xf>
    <xf numFmtId="49" fontId="3" fillId="0" borderId="10" xfId="21" applyNumberFormat="1" applyFont="1" applyFill="1" applyBorder="1" applyAlignment="1">
      <alignment/>
      <protection/>
    </xf>
    <xf numFmtId="49" fontId="3" fillId="0" borderId="10" xfId="21" applyNumberFormat="1" applyFont="1" applyFill="1" applyBorder="1" applyAlignment="1">
      <alignment horizontal="center"/>
      <protection/>
    </xf>
    <xf numFmtId="0" fontId="14" fillId="0" borderId="1" xfId="0" applyFont="1" applyBorder="1" applyAlignment="1">
      <alignment horizontal="justify"/>
    </xf>
    <xf numFmtId="0" fontId="14" fillId="0" borderId="1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horizontal="justify" vertical="center" wrapText="1"/>
    </xf>
    <xf numFmtId="0" fontId="14" fillId="0" borderId="9" xfId="0" applyFont="1" applyBorder="1" applyAlignment="1">
      <alignment horizontal="justify"/>
    </xf>
    <xf numFmtId="0" fontId="14" fillId="0" borderId="11" xfId="0" applyFont="1" applyFill="1" applyBorder="1" applyAlignment="1">
      <alignment horizontal="justify" vertical="center" wrapText="1"/>
    </xf>
    <xf numFmtId="164" fontId="3" fillId="0" borderId="0" xfId="21" applyNumberFormat="1" applyFont="1" applyFill="1">
      <alignment/>
      <protection/>
    </xf>
    <xf numFmtId="49" fontId="3" fillId="0" borderId="0" xfId="21" applyNumberFormat="1" applyFont="1" applyFill="1">
      <alignment/>
      <protection/>
    </xf>
    <xf numFmtId="0" fontId="5" fillId="0" borderId="1" xfId="21" applyFont="1" applyFill="1" applyBorder="1" applyAlignment="1">
      <alignment horizontal="left" wrapText="1"/>
      <protection/>
    </xf>
    <xf numFmtId="0" fontId="15" fillId="0" borderId="2" xfId="21" applyFont="1" applyBorder="1" applyAlignment="1">
      <alignment horizontal="right" vertical="top" wrapText="1"/>
      <protection/>
    </xf>
    <xf numFmtId="49" fontId="3" fillId="0" borderId="0" xfId="21" applyNumberFormat="1" applyFont="1" applyFill="1" applyBorder="1" applyAlignment="1">
      <alignment horizontal="center"/>
      <protection/>
    </xf>
    <xf numFmtId="49" fontId="4" fillId="0" borderId="0" xfId="21" applyNumberFormat="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wrapText="1"/>
      <protection/>
    </xf>
    <xf numFmtId="164" fontId="4" fillId="0" borderId="0" xfId="21" applyNumberFormat="1" applyFont="1" applyFill="1" applyBorder="1">
      <alignment/>
      <protection/>
    </xf>
    <xf numFmtId="0" fontId="5" fillId="0" borderId="1" xfId="21" applyFont="1" applyFill="1" applyBorder="1" applyAlignment="1">
      <alignment wrapText="1"/>
      <protection/>
    </xf>
    <xf numFmtId="0" fontId="3" fillId="0" borderId="1" xfId="0" applyFont="1" applyBorder="1" applyAlignment="1">
      <alignment horizontal="justify" wrapText="1"/>
    </xf>
    <xf numFmtId="164" fontId="3" fillId="0" borderId="0" xfId="21" applyNumberFormat="1" applyFont="1">
      <alignment/>
      <protection/>
    </xf>
    <xf numFmtId="0" fontId="3" fillId="0" borderId="8" xfId="0" applyFont="1" applyBorder="1" applyAlignment="1">
      <alignment/>
    </xf>
    <xf numFmtId="0" fontId="7" fillId="0" borderId="0" xfId="0" applyFont="1" applyFill="1" applyAlignment="1">
      <alignment/>
    </xf>
    <xf numFmtId="164" fontId="7" fillId="3" borderId="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14" fillId="0" borderId="1" xfId="0" applyFont="1" applyFill="1" applyBorder="1" applyAlignment="1">
      <alignment wrapText="1"/>
    </xf>
    <xf numFmtId="0" fontId="14" fillId="0" borderId="1" xfId="21" applyFont="1" applyBorder="1" applyAlignment="1">
      <alignment horizontal="justify" vertical="top" wrapText="1"/>
      <protection/>
    </xf>
    <xf numFmtId="0" fontId="14" fillId="0" borderId="1" xfId="21" applyFont="1" applyFill="1" applyBorder="1" applyAlignment="1">
      <alignment horizontal="justify" vertical="top" wrapText="1"/>
      <protection/>
    </xf>
    <xf numFmtId="49" fontId="3" fillId="0" borderId="5" xfId="21" applyNumberFormat="1" applyFont="1" applyFill="1" applyBorder="1" applyAlignment="1">
      <alignment horizontal="right" vertical="center"/>
      <protection/>
    </xf>
    <xf numFmtId="0" fontId="6" fillId="0" borderId="4" xfId="21" applyFont="1" applyFill="1" applyBorder="1" applyAlignment="1">
      <alignment horizontal="center" vertical="top" wrapText="1"/>
      <protection/>
    </xf>
    <xf numFmtId="0" fontId="4" fillId="0" borderId="1" xfId="21" applyFont="1" applyFill="1" applyBorder="1" applyAlignment="1">
      <alignment horizontal="left" wrapText="1"/>
      <protection/>
    </xf>
    <xf numFmtId="0" fontId="3" fillId="0" borderId="8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49" fontId="7" fillId="0" borderId="0" xfId="21" applyNumberFormat="1" applyFont="1" applyBorder="1" applyAlignment="1">
      <alignment horizontal="right" vertical="top" wrapText="1"/>
      <protection/>
    </xf>
    <xf numFmtId="0" fontId="26" fillId="0" borderId="0" xfId="16" applyFont="1" applyBorder="1" applyAlignment="1">
      <alignment horizontal="justify" vertical="top" wrapText="1"/>
    </xf>
    <xf numFmtId="164" fontId="7" fillId="0" borderId="0" xfId="21" applyNumberFormat="1" applyFont="1" applyBorder="1" applyAlignment="1">
      <alignment horizontal="right" vertical="top" wrapText="1"/>
      <protection/>
    </xf>
    <xf numFmtId="49" fontId="17" fillId="0" borderId="0" xfId="21" applyNumberFormat="1" applyFont="1" applyAlignment="1">
      <alignment horizontal="right"/>
      <protection/>
    </xf>
    <xf numFmtId="0" fontId="17" fillId="0" borderId="0" xfId="21" applyFont="1">
      <alignment/>
      <protection/>
    </xf>
    <xf numFmtId="0" fontId="17" fillId="0" borderId="0" xfId="25" applyFont="1" applyAlignment="1">
      <alignment horizontal="right" wrapText="1"/>
      <protection/>
    </xf>
    <xf numFmtId="0" fontId="17" fillId="0" borderId="0" xfId="25" applyFont="1" applyAlignment="1">
      <alignment horizontal="center"/>
      <protection/>
    </xf>
    <xf numFmtId="0" fontId="17" fillId="0" borderId="0" xfId="21" applyFont="1" applyAlignment="1">
      <alignment/>
      <protection/>
    </xf>
    <xf numFmtId="0" fontId="3" fillId="0" borderId="0" xfId="0" applyFont="1" applyBorder="1" applyAlignment="1">
      <alignment horizontal="center" wrapText="1"/>
    </xf>
    <xf numFmtId="0" fontId="13" fillId="0" borderId="0" xfId="21" applyFont="1" applyAlignment="1">
      <alignment horizontal="center"/>
      <protection/>
    </xf>
    <xf numFmtId="0" fontId="3" fillId="0" borderId="0" xfId="21" applyFont="1" applyFill="1" applyAlignment="1">
      <alignment horizontal="center"/>
      <protection/>
    </xf>
    <xf numFmtId="0" fontId="7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justify" vertical="top" wrapText="1"/>
      <protection/>
    </xf>
    <xf numFmtId="0" fontId="3" fillId="0" borderId="1" xfId="21" applyFont="1" applyBorder="1" applyAlignment="1">
      <alignment horizontal="justify" vertical="top" wrapText="1"/>
      <protection/>
    </xf>
    <xf numFmtId="0" fontId="6" fillId="0" borderId="1" xfId="21" applyFont="1" applyBorder="1" applyAlignment="1">
      <alignment horizontal="justify" vertical="top" wrapText="1"/>
      <protection/>
    </xf>
    <xf numFmtId="0" fontId="15" fillId="0" borderId="1" xfId="21" applyFont="1" applyBorder="1" applyAlignment="1">
      <alignment horizontal="justify" vertical="top" wrapText="1"/>
      <protection/>
    </xf>
    <xf numFmtId="0" fontId="3" fillId="0" borderId="3" xfId="21" applyFont="1" applyFill="1" applyBorder="1" applyAlignment="1">
      <alignment horizontal="justify" wrapText="1"/>
      <protection/>
    </xf>
    <xf numFmtId="0" fontId="4" fillId="0" borderId="1" xfId="21" applyFont="1" applyFill="1" applyBorder="1" applyAlignment="1">
      <alignment horizontal="justify" wrapText="1"/>
      <protection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24" applyFont="1" applyFill="1" applyBorder="1" applyAlignment="1">
      <alignment horizontal="justify" wrapText="1"/>
      <protection/>
    </xf>
    <xf numFmtId="0" fontId="3" fillId="0" borderId="1" xfId="0" applyFont="1" applyBorder="1" applyAlignment="1">
      <alignment horizontal="justify"/>
    </xf>
    <xf numFmtId="0" fontId="3" fillId="0" borderId="11" xfId="0" applyFont="1" applyFill="1" applyBorder="1" applyAlignment="1">
      <alignment horizontal="justify" vertical="center" wrapText="1"/>
    </xf>
    <xf numFmtId="0" fontId="3" fillId="0" borderId="1" xfId="21" applyFont="1" applyFill="1" applyBorder="1" applyAlignment="1">
      <alignment horizontal="justify" vertical="top" wrapText="1"/>
      <protection/>
    </xf>
    <xf numFmtId="49" fontId="20" fillId="0" borderId="1" xfId="21" applyNumberFormat="1" applyFont="1" applyBorder="1" applyAlignment="1">
      <alignment horizontal="right" vertical="top" wrapText="1"/>
      <protection/>
    </xf>
    <xf numFmtId="0" fontId="27" fillId="0" borderId="1" xfId="16" applyFont="1" applyBorder="1" applyAlignment="1">
      <alignment horizontal="justify" vertical="top" wrapText="1"/>
    </xf>
    <xf numFmtId="0" fontId="4" fillId="0" borderId="1" xfId="21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22" fillId="0" borderId="1" xfId="21" applyFont="1" applyFill="1" applyBorder="1" applyAlignment="1">
      <alignment horizontal="center" vertical="center" wrapText="1"/>
      <protection/>
    </xf>
    <xf numFmtId="164" fontId="3" fillId="0" borderId="1" xfId="21" applyNumberFormat="1" applyFont="1" applyBorder="1" applyAlignment="1">
      <alignment horizontal="right" vertical="justify" wrapText="1"/>
      <protection/>
    </xf>
    <xf numFmtId="0" fontId="5" fillId="0" borderId="3" xfId="21" applyFont="1" applyFill="1" applyBorder="1" applyAlignment="1">
      <alignment horizontal="justify" wrapText="1"/>
      <protection/>
    </xf>
    <xf numFmtId="0" fontId="15" fillId="0" borderId="4" xfId="21" applyFont="1" applyFill="1" applyBorder="1" applyAlignment="1">
      <alignment horizontal="center" vertical="top" wrapText="1"/>
      <protection/>
    </xf>
    <xf numFmtId="0" fontId="3" fillId="0" borderId="1" xfId="21" applyFont="1" applyBorder="1" applyAlignment="1">
      <alignment horizontal="justify" wrapText="1"/>
      <protection/>
    </xf>
    <xf numFmtId="0" fontId="14" fillId="0" borderId="0" xfId="0" applyFont="1" applyAlignment="1">
      <alignment horizontal="justify" wrapText="1"/>
    </xf>
    <xf numFmtId="0" fontId="3" fillId="0" borderId="0" xfId="21" applyFont="1" applyAlignment="1">
      <alignment horizontal="justify"/>
      <protection/>
    </xf>
    <xf numFmtId="0" fontId="15" fillId="0" borderId="1" xfId="21" applyFont="1" applyBorder="1" applyAlignment="1">
      <alignment horizontal="justify" wrapText="1"/>
      <protection/>
    </xf>
    <xf numFmtId="0" fontId="15" fillId="3" borderId="4" xfId="21" applyFont="1" applyFill="1" applyBorder="1" applyAlignment="1">
      <alignment horizontal="justify" vertical="top" wrapText="1"/>
      <protection/>
    </xf>
    <xf numFmtId="0" fontId="15" fillId="0" borderId="4" xfId="21" applyFont="1" applyFill="1" applyBorder="1" applyAlignment="1">
      <alignment horizontal="justify" vertical="top" wrapText="1"/>
      <protection/>
    </xf>
    <xf numFmtId="0" fontId="14" fillId="0" borderId="1" xfId="0" applyFont="1" applyBorder="1" applyAlignment="1">
      <alignment horizontal="justify" vertical="center" wrapText="1"/>
    </xf>
    <xf numFmtId="0" fontId="17" fillId="0" borderId="0" xfId="21" applyFont="1" applyAlignment="1">
      <alignment horizontal="justify"/>
      <protection/>
    </xf>
    <xf numFmtId="0" fontId="17" fillId="0" borderId="0" xfId="25" applyFont="1" applyAlignment="1">
      <alignment horizontal="justify" wrapText="1"/>
      <protection/>
    </xf>
    <xf numFmtId="0" fontId="3" fillId="0" borderId="0" xfId="0" applyFont="1" applyAlignment="1">
      <alignment horizontal="justify" wrapText="1"/>
    </xf>
    <xf numFmtId="0" fontId="3" fillId="0" borderId="1" xfId="0" applyFont="1" applyBorder="1" applyAlignment="1">
      <alignment horizontal="justify" vertical="center" wrapText="1"/>
    </xf>
    <xf numFmtId="0" fontId="14" fillId="0" borderId="0" xfId="0" applyFont="1" applyFill="1" applyAlignment="1">
      <alignment horizontal="justify" wrapText="1"/>
    </xf>
    <xf numFmtId="0" fontId="25" fillId="0" borderId="1" xfId="21" applyFont="1" applyFill="1" applyBorder="1" applyAlignment="1">
      <alignment horizontal="justify" wrapText="1"/>
      <protection/>
    </xf>
    <xf numFmtId="0" fontId="5" fillId="0" borderId="1" xfId="21" applyFont="1" applyFill="1" applyBorder="1" applyAlignment="1">
      <alignment horizontal="justify" wrapText="1"/>
      <protection/>
    </xf>
    <xf numFmtId="0" fontId="5" fillId="0" borderId="3" xfId="21" applyFont="1" applyFill="1" applyBorder="1" applyAlignment="1" applyProtection="1">
      <alignment horizontal="justify" wrapText="1"/>
      <protection/>
    </xf>
    <xf numFmtId="0" fontId="14" fillId="0" borderId="3" xfId="21" applyFont="1" applyFill="1" applyBorder="1" applyAlignment="1" applyProtection="1">
      <alignment horizontal="justify" wrapText="1"/>
      <protection/>
    </xf>
    <xf numFmtId="0" fontId="23" fillId="0" borderId="4" xfId="21" applyFont="1" applyFill="1" applyBorder="1" applyAlignment="1">
      <alignment horizontal="justify" vertical="top" wrapText="1"/>
      <protection/>
    </xf>
    <xf numFmtId="0" fontId="14" fillId="0" borderId="9" xfId="24" applyFont="1" applyFill="1" applyBorder="1" applyAlignment="1">
      <alignment horizontal="justify" wrapText="1"/>
      <protection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19" applyFont="1" applyFill="1">
      <alignment/>
      <protection/>
    </xf>
    <xf numFmtId="0" fontId="31" fillId="0" borderId="0" xfId="19" applyFont="1" applyFill="1" applyAlignment="1">
      <alignment vertical="center" wrapText="1"/>
      <protection/>
    </xf>
    <xf numFmtId="0" fontId="32" fillId="0" borderId="0" xfId="19" applyFont="1" applyFill="1">
      <alignment/>
      <protection/>
    </xf>
    <xf numFmtId="0" fontId="32" fillId="0" borderId="0" xfId="19" applyFont="1" applyFill="1" applyAlignment="1">
      <alignment horizontal="right"/>
      <protection/>
    </xf>
    <xf numFmtId="0" fontId="3" fillId="0" borderId="0" xfId="19" applyFont="1" applyFill="1" applyBorder="1">
      <alignment/>
      <protection/>
    </xf>
    <xf numFmtId="0" fontId="3" fillId="0" borderId="1" xfId="19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19" applyFont="1" applyFill="1" applyAlignment="1">
      <alignment wrapText="1"/>
      <protection/>
    </xf>
    <xf numFmtId="164" fontId="17" fillId="0" borderId="0" xfId="19" applyNumberFormat="1" applyFont="1" applyFill="1">
      <alignment/>
      <protection/>
    </xf>
    <xf numFmtId="164" fontId="17" fillId="0" borderId="0" xfId="19" applyNumberFormat="1" applyFont="1" applyFill="1" applyBorder="1">
      <alignment/>
      <protection/>
    </xf>
    <xf numFmtId="0" fontId="32" fillId="0" borderId="0" xfId="19" applyFont="1" applyFill="1" applyBorder="1">
      <alignment/>
      <protection/>
    </xf>
    <xf numFmtId="0" fontId="3" fillId="0" borderId="1" xfId="0" applyFont="1" applyBorder="1" applyAlignment="1">
      <alignment horizontal="center" vertical="center" wrapText="1"/>
    </xf>
    <xf numFmtId="0" fontId="14" fillId="0" borderId="1" xfId="19" applyFont="1" applyFill="1" applyBorder="1" applyAlignment="1">
      <alignment horizontal="center" wrapText="1"/>
      <protection/>
    </xf>
    <xf numFmtId="164" fontId="32" fillId="0" borderId="1" xfId="23" applyNumberFormat="1" applyFont="1" applyFill="1" applyBorder="1">
      <alignment/>
      <protection/>
    </xf>
    <xf numFmtId="164" fontId="13" fillId="0" borderId="1" xfId="23" applyNumberFormat="1" applyFont="1" applyFill="1" applyBorder="1" applyAlignment="1">
      <alignment horizontal="center" vertical="center" wrapText="1"/>
      <protection/>
    </xf>
    <xf numFmtId="164" fontId="32" fillId="0" borderId="1" xfId="23" applyNumberFormat="1" applyFont="1" applyFill="1" applyBorder="1" applyAlignment="1">
      <alignment wrapText="1"/>
      <protection/>
    </xf>
    <xf numFmtId="0" fontId="4" fillId="0" borderId="0" xfId="19" applyNumberFormat="1" applyFont="1" applyFill="1" applyAlignment="1">
      <alignment horizontal="center" vertical="center" wrapText="1"/>
      <protection/>
    </xf>
    <xf numFmtId="0" fontId="7" fillId="0" borderId="0" xfId="19" applyNumberFormat="1" applyFont="1" applyFill="1" applyAlignment="1">
      <alignment horizontal="center" vertical="center" wrapText="1"/>
      <protection/>
    </xf>
    <xf numFmtId="0" fontId="32" fillId="0" borderId="1" xfId="19" applyFont="1" applyFill="1" applyBorder="1">
      <alignment/>
      <protection/>
    </xf>
    <xf numFmtId="165" fontId="4" fillId="0" borderId="1" xfId="21" applyNumberFormat="1" applyFont="1" applyBorder="1" applyAlignment="1">
      <alignment horizontal="right" vertical="top" wrapText="1"/>
      <protection/>
    </xf>
    <xf numFmtId="165" fontId="3" fillId="0" borderId="1" xfId="21" applyNumberFormat="1" applyFont="1" applyBorder="1" applyAlignment="1">
      <alignment horizontal="right" vertical="top" wrapText="1"/>
      <protection/>
    </xf>
    <xf numFmtId="165" fontId="3" fillId="0" borderId="0" xfId="21" applyNumberFormat="1" applyFont="1">
      <alignment/>
      <protection/>
    </xf>
    <xf numFmtId="165" fontId="3" fillId="0" borderId="1" xfId="21" applyNumberFormat="1" applyFont="1" applyBorder="1" applyAlignment="1">
      <alignment horizontal="right" vertical="justify" wrapText="1"/>
      <protection/>
    </xf>
    <xf numFmtId="0" fontId="3" fillId="0" borderId="4" xfId="0" applyFont="1" applyFill="1" applyBorder="1" applyAlignment="1">
      <alignment horizontal="justify" vertical="center" wrapText="1"/>
    </xf>
    <xf numFmtId="165" fontId="3" fillId="0" borderId="1" xfId="21" applyNumberFormat="1" applyFont="1" applyFill="1" applyBorder="1" applyAlignment="1">
      <alignment horizontal="right" vertical="justify" wrapText="1"/>
      <protection/>
    </xf>
    <xf numFmtId="165" fontId="3" fillId="0" borderId="12" xfId="21" applyNumberFormat="1" applyFont="1" applyBorder="1" applyAlignment="1">
      <alignment horizontal="right" vertical="justify" wrapText="1"/>
      <protection/>
    </xf>
    <xf numFmtId="165" fontId="3" fillId="0" borderId="1" xfId="21" applyNumberFormat="1" applyFont="1" applyBorder="1" applyAlignment="1">
      <alignment vertical="justify" wrapText="1"/>
      <protection/>
    </xf>
    <xf numFmtId="165" fontId="3" fillId="0" borderId="1" xfId="21" applyNumberFormat="1" applyFont="1" applyBorder="1" applyAlignment="1">
      <alignment horizontal="center" vertical="justify" wrapText="1"/>
      <protection/>
    </xf>
    <xf numFmtId="165" fontId="3" fillId="0" borderId="10" xfId="21" applyNumberFormat="1" applyFont="1" applyBorder="1" applyAlignment="1">
      <alignment vertical="justify" wrapText="1"/>
      <protection/>
    </xf>
    <xf numFmtId="165" fontId="3" fillId="0" borderId="1" xfId="21" applyNumberFormat="1" applyFont="1" applyFill="1" applyBorder="1" applyAlignment="1">
      <alignment vertical="justify"/>
      <protection/>
    </xf>
    <xf numFmtId="0" fontId="3" fillId="0" borderId="13" xfId="0" applyFont="1" applyBorder="1" applyAlignment="1">
      <alignment horizontal="justify"/>
    </xf>
    <xf numFmtId="0" fontId="3" fillId="0" borderId="14" xfId="0" applyFont="1" applyFill="1" applyBorder="1" applyAlignment="1">
      <alignment horizontal="justify" vertical="center"/>
    </xf>
    <xf numFmtId="165" fontId="20" fillId="0" borderId="1" xfId="21" applyNumberFormat="1" applyFont="1" applyBorder="1" applyAlignment="1">
      <alignment horizontal="right" vertical="top" wrapText="1"/>
      <protection/>
    </xf>
    <xf numFmtId="165" fontId="4" fillId="0" borderId="1" xfId="21" applyNumberFormat="1" applyFont="1" applyFill="1" applyBorder="1">
      <alignment/>
      <protection/>
    </xf>
    <xf numFmtId="165" fontId="3" fillId="0" borderId="1" xfId="21" applyNumberFormat="1" applyFont="1" applyFill="1" applyBorder="1">
      <alignment/>
      <protection/>
    </xf>
    <xf numFmtId="165" fontId="5" fillId="0" borderId="1" xfId="21" applyNumberFormat="1" applyFont="1" applyFill="1" applyBorder="1">
      <alignment/>
      <protection/>
    </xf>
    <xf numFmtId="165" fontId="24" fillId="0" borderId="1" xfId="21" applyNumberFormat="1" applyFont="1" applyFill="1" applyBorder="1">
      <alignment/>
      <protection/>
    </xf>
    <xf numFmtId="49" fontId="24" fillId="0" borderId="1" xfId="21" applyNumberFormat="1" applyFont="1" applyFill="1" applyBorder="1" applyAlignment="1">
      <alignment horizontal="center"/>
      <protection/>
    </xf>
    <xf numFmtId="49" fontId="24" fillId="0" borderId="1" xfId="21" applyNumberFormat="1" applyFont="1" applyFill="1" applyBorder="1" applyAlignment="1">
      <alignment horizontal="right" vertical="center"/>
      <protection/>
    </xf>
    <xf numFmtId="0" fontId="25" fillId="0" borderId="1" xfId="21" applyFont="1" applyFill="1" applyBorder="1" applyAlignment="1">
      <alignment wrapText="1"/>
      <protection/>
    </xf>
    <xf numFmtId="0" fontId="24" fillId="0" borderId="0" xfId="21" applyFont="1" applyFill="1">
      <alignment/>
      <protection/>
    </xf>
    <xf numFmtId="0" fontId="14" fillId="0" borderId="1" xfId="0" applyFont="1" applyBorder="1" applyAlignment="1">
      <alignment horizontal="justify" wrapText="1"/>
    </xf>
    <xf numFmtId="165" fontId="3" fillId="0" borderId="0" xfId="21" applyNumberFormat="1" applyFont="1" applyFill="1">
      <alignment/>
      <protection/>
    </xf>
    <xf numFmtId="0" fontId="25" fillId="0" borderId="4" xfId="21" applyFont="1" applyFill="1" applyBorder="1" applyAlignment="1">
      <alignment wrapText="1"/>
      <protection/>
    </xf>
    <xf numFmtId="49" fontId="24" fillId="0" borderId="4" xfId="21" applyNumberFormat="1" applyFont="1" applyFill="1" applyBorder="1" applyAlignment="1">
      <alignment horizontal="right" vertical="center"/>
      <protection/>
    </xf>
    <xf numFmtId="0" fontId="25" fillId="0" borderId="1" xfId="0" applyFont="1" applyFill="1" applyBorder="1" applyAlignment="1">
      <alignment horizontal="justify" vertical="center" wrapText="1"/>
    </xf>
    <xf numFmtId="0" fontId="25" fillId="0" borderId="1" xfId="0" applyFont="1" applyBorder="1" applyAlignment="1">
      <alignment horizontal="justify"/>
    </xf>
    <xf numFmtId="0" fontId="25" fillId="0" borderId="4" xfId="21" applyFont="1" applyFill="1" applyBorder="1" applyAlignment="1">
      <alignment horizontal="justify" wrapText="1"/>
      <protection/>
    </xf>
    <xf numFmtId="0" fontId="24" fillId="2" borderId="0" xfId="21" applyFont="1" applyFill="1">
      <alignment/>
      <protection/>
    </xf>
    <xf numFmtId="165" fontId="3" fillId="0" borderId="1" xfId="21" applyNumberFormat="1" applyFont="1" applyFill="1" applyBorder="1" applyAlignment="1">
      <alignment wrapText="1"/>
      <protection/>
    </xf>
    <xf numFmtId="165" fontId="4" fillId="0" borderId="1" xfId="21" applyNumberFormat="1" applyFont="1" applyFill="1" applyBorder="1" applyAlignment="1">
      <alignment wrapText="1"/>
      <protection/>
    </xf>
    <xf numFmtId="165" fontId="24" fillId="0" borderId="1" xfId="21" applyNumberFormat="1" applyFont="1" applyFill="1" applyBorder="1" applyAlignment="1">
      <alignment/>
      <protection/>
    </xf>
    <xf numFmtId="49" fontId="3" fillId="0" borderId="1" xfId="21" applyNumberFormat="1" applyFont="1" applyBorder="1" applyAlignment="1">
      <alignment horizontal="right" vertical="justify" wrapText="1"/>
      <protection/>
    </xf>
    <xf numFmtId="0" fontId="24" fillId="0" borderId="1" xfId="21" applyFont="1" applyFill="1" applyBorder="1" applyAlignment="1">
      <alignment horizontal="right" vertical="center"/>
      <protection/>
    </xf>
    <xf numFmtId="0" fontId="14" fillId="0" borderId="4" xfId="0" applyFont="1" applyFill="1" applyBorder="1" applyAlignment="1">
      <alignment horizontal="justify" vertical="center" wrapText="1"/>
    </xf>
    <xf numFmtId="165" fontId="3" fillId="0" borderId="1" xfId="21" applyNumberFormat="1" applyFont="1" applyFill="1" applyBorder="1" applyAlignment="1">
      <alignment/>
      <protection/>
    </xf>
    <xf numFmtId="49" fontId="3" fillId="0" borderId="10" xfId="21" applyNumberFormat="1" applyFont="1" applyBorder="1" applyAlignment="1">
      <alignment horizontal="right" vertical="top" wrapText="1"/>
      <protection/>
    </xf>
    <xf numFmtId="165" fontId="3" fillId="0" borderId="10" xfId="21" applyNumberFormat="1" applyFont="1" applyFill="1" applyBorder="1" applyAlignment="1">
      <alignment/>
      <protection/>
    </xf>
    <xf numFmtId="165" fontId="3" fillId="0" borderId="10" xfId="21" applyNumberFormat="1" applyFont="1" applyFill="1" applyBorder="1" applyAlignment="1">
      <alignment horizontal="center"/>
      <protection/>
    </xf>
    <xf numFmtId="165" fontId="3" fillId="0" borderId="10" xfId="21" applyNumberFormat="1" applyFont="1" applyFill="1" applyBorder="1" applyAlignment="1">
      <alignment horizontal="right"/>
      <protection/>
    </xf>
    <xf numFmtId="165" fontId="3" fillId="0" borderId="1" xfId="21" applyNumberFormat="1" applyFont="1" applyFill="1" applyBorder="1" applyAlignment="1">
      <alignment horizontal="right"/>
      <protection/>
    </xf>
    <xf numFmtId="165" fontId="4" fillId="0" borderId="1" xfId="21" applyNumberFormat="1" applyFont="1" applyFill="1" applyBorder="1" applyAlignment="1">
      <alignment horizontal="right"/>
      <protection/>
    </xf>
    <xf numFmtId="165" fontId="3" fillId="0" borderId="3" xfId="21" applyNumberFormat="1" applyFont="1" applyFill="1" applyBorder="1">
      <alignment/>
      <protection/>
    </xf>
    <xf numFmtId="0" fontId="3" fillId="0" borderId="1" xfId="0" applyFont="1" applyFill="1" applyBorder="1" applyAlignment="1">
      <alignment horizontal="justify" vertical="center"/>
    </xf>
    <xf numFmtId="49" fontId="4" fillId="0" borderId="1" xfId="21" applyNumberFormat="1" applyFont="1" applyFill="1" applyBorder="1" applyAlignment="1">
      <alignment horizontal="right"/>
      <protection/>
    </xf>
    <xf numFmtId="0" fontId="21" fillId="0" borderId="1" xfId="21" applyFont="1" applyFill="1" applyBorder="1" applyAlignment="1">
      <alignment wrapText="1"/>
      <protection/>
    </xf>
    <xf numFmtId="165" fontId="4" fillId="0" borderId="1" xfId="21" applyNumberFormat="1" applyFont="1" applyFill="1" applyBorder="1" applyAlignment="1">
      <alignment/>
      <protection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21" applyFont="1" applyFill="1" applyAlignment="1">
      <alignment vertical="center" wrapText="1"/>
      <protection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3" fillId="0" borderId="1" xfId="21" applyFont="1" applyFill="1" applyBorder="1" applyAlignment="1">
      <alignment horizontal="center" vertical="center" wrapText="1"/>
      <protection/>
    </xf>
    <xf numFmtId="0" fontId="13" fillId="0" borderId="0" xfId="21" applyFont="1" applyFill="1" applyAlignment="1">
      <alignment horizontal="center"/>
      <protection/>
    </xf>
    <xf numFmtId="0" fontId="7" fillId="0" borderId="0" xfId="21" applyFont="1" applyFill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49" fontId="14" fillId="0" borderId="1" xfId="21" applyNumberFormat="1" applyFont="1" applyBorder="1" applyAlignment="1">
      <alignment horizontal="right" vertical="center" wrapText="1"/>
      <protection/>
    </xf>
    <xf numFmtId="49" fontId="3" fillId="0" borderId="6" xfId="21" applyNumberFormat="1" applyFont="1" applyFill="1" applyBorder="1" applyAlignment="1">
      <alignment horizontal="right" vertical="top" wrapText="1"/>
      <protection/>
    </xf>
    <xf numFmtId="4" fontId="32" fillId="0" borderId="1" xfId="19" applyNumberFormat="1" applyFont="1" applyFill="1" applyBorder="1">
      <alignment/>
      <protection/>
    </xf>
    <xf numFmtId="4" fontId="32" fillId="0" borderId="1" xfId="21" applyNumberFormat="1" applyFont="1" applyFill="1" applyBorder="1" applyAlignment="1">
      <alignment vertical="center" wrapText="1"/>
      <protection/>
    </xf>
    <xf numFmtId="4" fontId="32" fillId="0" borderId="1" xfId="19" applyNumberFormat="1" applyFont="1" applyFill="1" applyBorder="1" applyAlignment="1">
      <alignment vertical="center" wrapText="1"/>
      <protection/>
    </xf>
    <xf numFmtId="4" fontId="17" fillId="0" borderId="1" xfId="19" applyNumberFormat="1" applyFont="1" applyFill="1" applyBorder="1">
      <alignment/>
      <protection/>
    </xf>
    <xf numFmtId="4" fontId="7" fillId="0" borderId="1" xfId="19" applyNumberFormat="1" applyFont="1" applyFill="1" applyBorder="1" applyAlignment="1">
      <alignment horizontal="center" vertical="center" wrapText="1"/>
      <protection/>
    </xf>
    <xf numFmtId="4" fontId="13" fillId="0" borderId="1" xfId="19" applyNumberFormat="1" applyFont="1" applyFill="1" applyBorder="1">
      <alignment/>
      <protection/>
    </xf>
    <xf numFmtId="164" fontId="32" fillId="0" borderId="0" xfId="19" applyNumberFormat="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 wrapText="1"/>
    </xf>
    <xf numFmtId="49" fontId="3" fillId="0" borderId="10" xfId="21" applyNumberFormat="1" applyFont="1" applyFill="1" applyBorder="1" applyAlignment="1">
      <alignment horizontal="right" vertical="top" wrapText="1"/>
      <protection/>
    </xf>
    <xf numFmtId="0" fontId="14" fillId="0" borderId="0" xfId="21" applyFont="1" applyFill="1">
      <alignment/>
      <protection/>
    </xf>
    <xf numFmtId="0" fontId="14" fillId="3" borderId="1" xfId="0" applyFont="1" applyFill="1" applyBorder="1" applyAlignment="1">
      <alignment horizontal="justify"/>
    </xf>
    <xf numFmtId="0" fontId="3" fillId="0" borderId="0" xfId="21" applyFont="1" applyFill="1" applyAlignment="1">
      <alignment horizontal="right"/>
      <protection/>
    </xf>
    <xf numFmtId="0" fontId="7" fillId="0" borderId="5" xfId="19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165" fontId="3" fillId="2" borderId="10" xfId="21" applyNumberFormat="1" applyFont="1" applyFill="1" applyBorder="1" applyAlignment="1">
      <alignment horizontal="center"/>
      <protection/>
    </xf>
    <xf numFmtId="49" fontId="24" fillId="0" borderId="1" xfId="21" applyNumberFormat="1" applyFont="1" applyBorder="1" applyAlignment="1">
      <alignment horizontal="right" vertical="center" wrapText="1"/>
      <protection/>
    </xf>
    <xf numFmtId="0" fontId="24" fillId="0" borderId="0" xfId="21" applyFont="1">
      <alignment/>
      <protection/>
    </xf>
    <xf numFmtId="49" fontId="25" fillId="0" borderId="1" xfId="21" applyNumberFormat="1" applyFont="1" applyBorder="1" applyAlignment="1">
      <alignment horizontal="right" vertical="center" wrapText="1"/>
      <protection/>
    </xf>
    <xf numFmtId="0" fontId="25" fillId="0" borderId="1" xfId="21" applyFont="1" applyBorder="1" applyAlignment="1">
      <alignment horizontal="justify" vertical="top" wrapText="1"/>
      <protection/>
    </xf>
    <xf numFmtId="0" fontId="25" fillId="0" borderId="1" xfId="21" applyFont="1" applyBorder="1" applyAlignment="1">
      <alignment horizontal="justify" vertical="center" wrapText="1"/>
      <protection/>
    </xf>
    <xf numFmtId="165" fontId="25" fillId="0" borderId="1" xfId="21" applyNumberFormat="1" applyFont="1" applyBorder="1" applyAlignment="1">
      <alignment horizontal="right" vertical="center" wrapText="1"/>
      <protection/>
    </xf>
    <xf numFmtId="0" fontId="25" fillId="0" borderId="0" xfId="21" applyFont="1" applyAlignment="1">
      <alignment vertical="center"/>
      <protection/>
    </xf>
    <xf numFmtId="165" fontId="24" fillId="0" borderId="1" xfId="21" applyNumberFormat="1" applyFont="1" applyBorder="1" applyAlignment="1">
      <alignment horizontal="right" vertical="center" wrapText="1"/>
      <protection/>
    </xf>
    <xf numFmtId="0" fontId="33" fillId="0" borderId="1" xfId="21" applyFont="1" applyBorder="1" applyAlignment="1">
      <alignment horizontal="justify" vertical="center" wrapText="1"/>
      <protection/>
    </xf>
    <xf numFmtId="0" fontId="16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17" fillId="0" borderId="0" xfId="21" applyFont="1" applyFill="1">
      <alignment/>
      <protection/>
    </xf>
    <xf numFmtId="0" fontId="16" fillId="0" borderId="0" xfId="0" applyFont="1" applyBorder="1" applyAlignment="1">
      <alignment/>
    </xf>
    <xf numFmtId="0" fontId="16" fillId="0" borderId="0" xfId="21" applyFont="1" applyBorder="1">
      <alignment/>
      <protection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3" fontId="20" fillId="0" borderId="13" xfId="0" applyNumberFormat="1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justify" vertical="center" wrapText="1"/>
    </xf>
    <xf numFmtId="3" fontId="4" fillId="0" borderId="2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justify" vertical="center" wrapText="1"/>
    </xf>
    <xf numFmtId="3" fontId="20" fillId="0" borderId="29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3" fontId="4" fillId="0" borderId="33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3" fontId="3" fillId="0" borderId="33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3" fontId="19" fillId="0" borderId="13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justify" vertical="center" wrapText="1"/>
    </xf>
    <xf numFmtId="0" fontId="15" fillId="0" borderId="29" xfId="0" applyFont="1" applyBorder="1" applyAlignment="1">
      <alignment horizontal="justify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0" fontId="37" fillId="0" borderId="30" xfId="15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justify" vertical="center" wrapText="1"/>
    </xf>
    <xf numFmtId="3" fontId="4" fillId="0" borderId="32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7" fillId="0" borderId="27" xfId="15" applyFont="1" applyBorder="1" applyAlignment="1">
      <alignment horizontal="justify" vertical="center" wrapText="1"/>
    </xf>
    <xf numFmtId="3" fontId="20" fillId="0" borderId="33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0" fontId="6" fillId="0" borderId="38" xfId="15" applyFont="1" applyBorder="1" applyAlignment="1">
      <alignment horizontal="justify" vertical="center" wrapText="1"/>
    </xf>
    <xf numFmtId="3" fontId="4" fillId="0" borderId="38" xfId="0" applyNumberFormat="1" applyFont="1" applyBorder="1" applyAlignment="1">
      <alignment horizontal="center" vertical="center"/>
    </xf>
    <xf numFmtId="0" fontId="15" fillId="0" borderId="38" xfId="15" applyFont="1" applyBorder="1" applyAlignment="1">
      <alignment horizontal="justify" vertical="center" wrapText="1"/>
    </xf>
    <xf numFmtId="3" fontId="3" fillId="0" borderId="38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3" fontId="4" fillId="0" borderId="28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justify" vertical="center" wrapText="1"/>
    </xf>
    <xf numFmtId="3" fontId="20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  <xf numFmtId="3" fontId="3" fillId="0" borderId="38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justify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3" fontId="7" fillId="0" borderId="43" xfId="0" applyNumberFormat="1" applyFont="1" applyBorder="1" applyAlignment="1">
      <alignment horizontal="center" vertical="center" wrapText="1"/>
    </xf>
    <xf numFmtId="3" fontId="7" fillId="0" borderId="44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38" fillId="0" borderId="0" xfId="22" applyFont="1" applyAlignment="1">
      <alignment/>
      <protection/>
    </xf>
    <xf numFmtId="0" fontId="4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right"/>
    </xf>
    <xf numFmtId="0" fontId="49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9" fillId="0" borderId="1" xfId="0" applyFont="1" applyBorder="1" applyAlignment="1">
      <alignment wrapText="1"/>
    </xf>
    <xf numFmtId="0" fontId="50" fillId="0" borderId="1" xfId="0" applyFont="1" applyBorder="1" applyAlignment="1">
      <alignment horizontal="right"/>
    </xf>
    <xf numFmtId="3" fontId="50" fillId="0" borderId="1" xfId="0" applyNumberFormat="1" applyFont="1" applyBorder="1" applyAlignment="1">
      <alignment/>
    </xf>
    <xf numFmtId="3" fontId="50" fillId="0" borderId="1" xfId="0" applyNumberFormat="1" applyFont="1" applyBorder="1" applyAlignment="1">
      <alignment/>
    </xf>
    <xf numFmtId="3" fontId="50" fillId="0" borderId="0" xfId="0" applyNumberFormat="1" applyFont="1" applyAlignment="1">
      <alignment/>
    </xf>
    <xf numFmtId="164" fontId="50" fillId="0" borderId="1" xfId="0" applyNumberFormat="1" applyFont="1" applyBorder="1" applyAlignment="1">
      <alignment horizontal="right"/>
    </xf>
    <xf numFmtId="0" fontId="49" fillId="0" borderId="1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52" fillId="0" borderId="5" xfId="0" applyFont="1" applyBorder="1" applyAlignment="1">
      <alignment/>
    </xf>
    <xf numFmtId="165" fontId="53" fillId="0" borderId="1" xfId="0" applyNumberFormat="1" applyFont="1" applyBorder="1" applyAlignment="1">
      <alignment/>
    </xf>
    <xf numFmtId="3" fontId="53" fillId="0" borderId="1" xfId="0" applyNumberFormat="1" applyFont="1" applyBorder="1" applyAlignment="1">
      <alignment/>
    </xf>
    <xf numFmtId="0" fontId="49" fillId="0" borderId="0" xfId="0" applyFont="1" applyBorder="1" applyAlignment="1">
      <alignment/>
    </xf>
    <xf numFmtId="164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32" fillId="0" borderId="0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3" fontId="42" fillId="0" borderId="1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3" fontId="39" fillId="0" borderId="1" xfId="0" applyNumberFormat="1" applyFont="1" applyBorder="1" applyAlignment="1">
      <alignment horizontal="righ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3" fontId="3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9" fillId="0" borderId="0" xfId="20" applyFont="1">
      <alignment/>
      <protection/>
    </xf>
    <xf numFmtId="0" fontId="9" fillId="0" borderId="0" xfId="20" applyFont="1" applyAlignment="1">
      <alignment horizontal="left" vertical="center" wrapText="1"/>
      <protection/>
    </xf>
    <xf numFmtId="0" fontId="39" fillId="0" borderId="0" xfId="20" applyFont="1" applyAlignment="1">
      <alignment horizontal="center" vertical="center" wrapText="1"/>
      <protection/>
    </xf>
    <xf numFmtId="0" fontId="9" fillId="0" borderId="0" xfId="20" applyFont="1" applyAlignment="1">
      <alignment horizontal="right"/>
      <protection/>
    </xf>
    <xf numFmtId="0" fontId="41" fillId="0" borderId="1" xfId="20" applyFont="1" applyBorder="1" applyAlignment="1">
      <alignment horizontal="center"/>
      <protection/>
    </xf>
    <xf numFmtId="0" fontId="38" fillId="0" borderId="5" xfId="20" applyFont="1" applyBorder="1" applyAlignment="1">
      <alignment horizontal="center" wrapText="1"/>
      <protection/>
    </xf>
    <xf numFmtId="0" fontId="40" fillId="0" borderId="1" xfId="20" applyFont="1" applyBorder="1" applyAlignment="1">
      <alignment wrapText="1"/>
      <protection/>
    </xf>
    <xf numFmtId="165" fontId="42" fillId="0" borderId="1" xfId="20" applyNumberFormat="1" applyFont="1" applyBorder="1" applyAlignment="1">
      <alignment horizontal="right" wrapText="1"/>
      <protection/>
    </xf>
    <xf numFmtId="3" fontId="42" fillId="0" borderId="1" xfId="20" applyNumberFormat="1" applyFont="1" applyBorder="1" applyAlignment="1">
      <alignment horizontal="right" wrapText="1"/>
      <protection/>
    </xf>
    <xf numFmtId="0" fontId="9" fillId="0" borderId="1" xfId="20" applyFont="1" applyBorder="1" applyAlignment="1">
      <alignment vertical="center" wrapText="1"/>
      <protection/>
    </xf>
    <xf numFmtId="165" fontId="39" fillId="0" borderId="1" xfId="20" applyNumberFormat="1" applyFont="1" applyBorder="1" applyAlignment="1">
      <alignment horizontal="right" wrapText="1"/>
      <protection/>
    </xf>
    <xf numFmtId="3" fontId="42" fillId="0" borderId="1" xfId="20" applyNumberFormat="1" applyFont="1" applyFill="1" applyBorder="1" applyAlignment="1">
      <alignment horizontal="right" wrapText="1"/>
      <protection/>
    </xf>
    <xf numFmtId="0" fontId="43" fillId="0" borderId="1" xfId="20" applyFont="1" applyBorder="1" applyAlignment="1">
      <alignment wrapText="1"/>
      <protection/>
    </xf>
    <xf numFmtId="3" fontId="39" fillId="0" borderId="1" xfId="20" applyNumberFormat="1" applyFont="1" applyFill="1" applyBorder="1" applyAlignment="1">
      <alignment horizontal="right" wrapText="1"/>
      <protection/>
    </xf>
    <xf numFmtId="0" fontId="38" fillId="0" borderId="5" xfId="20" applyFont="1" applyBorder="1" applyAlignment="1">
      <alignment horizontal="center" vertical="center" wrapText="1"/>
      <protection/>
    </xf>
    <xf numFmtId="0" fontId="42" fillId="0" borderId="5" xfId="20" applyFont="1" applyBorder="1" applyAlignment="1">
      <alignment vertical="center" wrapText="1"/>
      <protection/>
    </xf>
    <xf numFmtId="0" fontId="44" fillId="0" borderId="0" xfId="20" applyFont="1" applyBorder="1" applyAlignment="1">
      <alignment horizontal="center" vertical="center"/>
      <protection/>
    </xf>
    <xf numFmtId="0" fontId="39" fillId="0" borderId="0" xfId="20" applyFont="1" applyBorder="1" applyAlignment="1">
      <alignment vertical="center" wrapText="1"/>
      <protection/>
    </xf>
    <xf numFmtId="165" fontId="39" fillId="0" borderId="0" xfId="20" applyNumberFormat="1" applyFont="1" applyBorder="1" applyAlignment="1">
      <alignment horizontal="right" wrapText="1"/>
      <protection/>
    </xf>
    <xf numFmtId="165" fontId="42" fillId="0" borderId="0" xfId="20" applyNumberFormat="1" applyFont="1" applyBorder="1" applyAlignment="1">
      <alignment horizontal="right" wrapText="1"/>
      <protection/>
    </xf>
    <xf numFmtId="0" fontId="45" fillId="0" borderId="0" xfId="20" applyFont="1" applyBorder="1" applyAlignment="1">
      <alignment horizontal="left" vertical="center" wrapText="1"/>
      <protection/>
    </xf>
    <xf numFmtId="49" fontId="38" fillId="0" borderId="0" xfId="20" applyNumberFormat="1" applyFont="1">
      <alignment/>
      <protection/>
    </xf>
    <xf numFmtId="0" fontId="38" fillId="0" borderId="0" xfId="20" applyFont="1">
      <alignment/>
      <protection/>
    </xf>
    <xf numFmtId="0" fontId="38" fillId="0" borderId="0" xfId="20" applyFont="1" applyAlignment="1">
      <alignment horizontal="right"/>
      <protection/>
    </xf>
    <xf numFmtId="4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13" fillId="0" borderId="0" xfId="21" applyFont="1" applyAlignment="1">
      <alignment horizontal="center"/>
      <protection/>
    </xf>
    <xf numFmtId="49" fontId="16" fillId="0" borderId="1" xfId="21" applyNumberFormat="1" applyFont="1" applyBorder="1" applyAlignment="1">
      <alignment horizontal="center" vertical="center" wrapText="1"/>
      <protection/>
    </xf>
    <xf numFmtId="0" fontId="17" fillId="0" borderId="1" xfId="21" applyFont="1" applyBorder="1" applyAlignment="1">
      <alignment horizontal="center" vertical="center" wrapText="1"/>
      <protection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4" fillId="0" borderId="0" xfId="21" applyFont="1" applyBorder="1" applyAlignment="1">
      <alignment horizontal="center"/>
      <protection/>
    </xf>
    <xf numFmtId="0" fontId="13" fillId="0" borderId="2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6" fillId="0" borderId="1" xfId="21" applyFont="1" applyBorder="1" applyAlignment="1">
      <alignment horizontal="center" vertical="center" wrapText="1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21" applyFont="1" applyBorder="1" applyAlignment="1">
      <alignment horizontal="left"/>
      <protection/>
    </xf>
    <xf numFmtId="0" fontId="11" fillId="0" borderId="0" xfId="21" applyFont="1" applyFill="1" applyAlignment="1">
      <alignment horizontal="center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49" fontId="4" fillId="0" borderId="1" xfId="21" applyNumberFormat="1" applyFont="1" applyFill="1" applyBorder="1" applyAlignment="1">
      <alignment horizontal="center" vertical="center" wrapText="1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4" fillId="0" borderId="9" xfId="21" applyFont="1" applyFill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12" xfId="21" applyFont="1" applyFill="1" applyBorder="1" applyAlignment="1">
      <alignment horizontal="center" vertical="center" wrapText="1"/>
      <protection/>
    </xf>
    <xf numFmtId="0" fontId="3" fillId="0" borderId="10" xfId="21" applyFont="1" applyFill="1" applyBorder="1" applyAlignment="1">
      <alignment horizontal="center" vertical="center" wrapText="1"/>
      <protection/>
    </xf>
    <xf numFmtId="0" fontId="3" fillId="0" borderId="0" xfId="19" applyFont="1" applyFill="1" applyAlignment="1">
      <alignment horizontal="center"/>
      <protection/>
    </xf>
    <xf numFmtId="0" fontId="32" fillId="0" borderId="1" xfId="19" applyFont="1" applyFill="1" applyBorder="1" applyAlignment="1">
      <alignment horizontal="center" vertical="center" wrapText="1"/>
      <protection/>
    </xf>
    <xf numFmtId="0" fontId="3" fillId="0" borderId="1" xfId="19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/>
    </xf>
    <xf numFmtId="0" fontId="3" fillId="0" borderId="0" xfId="19" applyFont="1" applyFill="1" applyAlignment="1">
      <alignment horizontal="center" vertical="top" wrapText="1"/>
      <protection/>
    </xf>
    <xf numFmtId="0" fontId="3" fillId="0" borderId="0" xfId="19" applyFont="1" applyFill="1" applyAlignment="1">
      <alignment horizontal="center" vertical="top"/>
      <protection/>
    </xf>
    <xf numFmtId="0" fontId="4" fillId="0" borderId="0" xfId="19" applyFont="1" applyFill="1" applyAlignment="1">
      <alignment horizontal="center"/>
      <protection/>
    </xf>
    <xf numFmtId="0" fontId="31" fillId="0" borderId="0" xfId="19" applyFont="1" applyFill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wrapText="1"/>
    </xf>
    <xf numFmtId="0" fontId="31" fillId="0" borderId="0" xfId="19" applyFont="1" applyFill="1" applyAlignment="1">
      <alignment horizontal="center"/>
      <protection/>
    </xf>
    <xf numFmtId="0" fontId="4" fillId="0" borderId="12" xfId="19" applyNumberFormat="1" applyFont="1" applyFill="1" applyBorder="1" applyAlignment="1">
      <alignment horizontal="center" vertical="center" wrapText="1"/>
      <protection/>
    </xf>
    <xf numFmtId="0" fontId="4" fillId="0" borderId="7" xfId="19" applyNumberFormat="1" applyFont="1" applyFill="1" applyBorder="1" applyAlignment="1">
      <alignment horizontal="center" vertical="center" wrapText="1"/>
      <protection/>
    </xf>
    <xf numFmtId="0" fontId="4" fillId="0" borderId="10" xfId="19" applyNumberFormat="1" applyFont="1" applyFill="1" applyBorder="1" applyAlignment="1">
      <alignment horizontal="center" vertical="center" wrapText="1"/>
      <protection/>
    </xf>
    <xf numFmtId="164" fontId="17" fillId="0" borderId="0" xfId="19" applyNumberFormat="1" applyFont="1" applyFill="1" applyBorder="1" applyAlignment="1">
      <alignment horizontal="center"/>
      <protection/>
    </xf>
    <xf numFmtId="0" fontId="4" fillId="0" borderId="6" xfId="21" applyFont="1" applyFill="1" applyBorder="1" applyAlignment="1">
      <alignment horizontal="center" vertical="center" wrapText="1"/>
      <protection/>
    </xf>
    <xf numFmtId="0" fontId="4" fillId="0" borderId="8" xfId="21" applyFont="1" applyFill="1" applyBorder="1" applyAlignment="1">
      <alignment horizontal="center" vertical="center" wrapText="1"/>
      <protection/>
    </xf>
    <xf numFmtId="0" fontId="4" fillId="0" borderId="4" xfId="21" applyFont="1" applyFill="1" applyBorder="1" applyAlignment="1">
      <alignment horizontal="center" vertical="center" wrapText="1"/>
      <protection/>
    </xf>
    <xf numFmtId="0" fontId="7" fillId="0" borderId="1" xfId="19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3" fillId="0" borderId="7" xfId="19" applyFont="1" applyFill="1" applyBorder="1" applyAlignment="1">
      <alignment horizontal="center" vertical="center" wrapText="1"/>
      <protection/>
    </xf>
    <xf numFmtId="0" fontId="3" fillId="0" borderId="10" xfId="19" applyFont="1" applyFill="1" applyBorder="1" applyAlignment="1">
      <alignment horizontal="center" vertical="center" wrapText="1"/>
      <protection/>
    </xf>
    <xf numFmtId="0" fontId="7" fillId="0" borderId="52" xfId="19" applyFont="1" applyFill="1" applyBorder="1" applyAlignment="1">
      <alignment horizontal="center" vertical="center" wrapText="1"/>
      <protection/>
    </xf>
    <xf numFmtId="0" fontId="7" fillId="0" borderId="11" xfId="19" applyFont="1" applyFill="1" applyBorder="1" applyAlignment="1">
      <alignment horizontal="center" vertical="center" wrapText="1"/>
      <protection/>
    </xf>
    <xf numFmtId="0" fontId="7" fillId="0" borderId="53" xfId="19" applyFont="1" applyFill="1" applyBorder="1" applyAlignment="1">
      <alignment horizontal="center" vertical="center" wrapText="1"/>
      <protection/>
    </xf>
    <xf numFmtId="0" fontId="7" fillId="0" borderId="6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8" fillId="0" borderId="0" xfId="20" applyFont="1" applyAlignment="1">
      <alignment horizontal="left"/>
      <protection/>
    </xf>
    <xf numFmtId="0" fontId="39" fillId="0" borderId="0" xfId="20" applyFont="1" applyAlignment="1">
      <alignment horizontal="center" vertical="center" wrapText="1"/>
      <protection/>
    </xf>
    <xf numFmtId="0" fontId="38" fillId="0" borderId="12" xfId="20" applyFont="1" applyBorder="1" applyAlignment="1">
      <alignment horizontal="center" vertical="center" wrapText="1"/>
      <protection/>
    </xf>
    <xf numFmtId="0" fontId="38" fillId="0" borderId="10" xfId="20" applyFont="1" applyBorder="1" applyAlignment="1">
      <alignment horizontal="center" vertical="center" wrapText="1"/>
      <protection/>
    </xf>
    <xf numFmtId="0" fontId="38" fillId="0" borderId="1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left" vertical="center" wrapText="1"/>
      <protection/>
    </xf>
    <xf numFmtId="0" fontId="40" fillId="0" borderId="1" xfId="20" applyFont="1" applyBorder="1" applyAlignment="1">
      <alignment horizontal="center" vertical="center" wrapText="1"/>
      <protection/>
    </xf>
    <xf numFmtId="0" fontId="38" fillId="0" borderId="0" xfId="20" applyFont="1" applyAlignment="1">
      <alignment horizontal="left" vertical="center" wrapText="1"/>
      <protection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50" fillId="0" borderId="0" xfId="0" applyFont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7" fillId="0" borderId="0" xfId="19" applyFont="1" applyAlignment="1">
      <alignment horizontal="left"/>
      <protection/>
    </xf>
    <xf numFmtId="0" fontId="2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21" applyFont="1" applyFill="1" applyAlignment="1">
      <alignment horizontal="right" vertical="center" wrapText="1"/>
      <protection/>
    </xf>
    <xf numFmtId="0" fontId="3" fillId="0" borderId="0" xfId="0" applyFont="1" applyAlignment="1">
      <alignment horizontal="right" vertical="center"/>
    </xf>
    <xf numFmtId="0" fontId="4" fillId="0" borderId="0" xfId="21" applyFont="1" applyAlignment="1">
      <alignment horizontal="right" vertical="center"/>
      <protection/>
    </xf>
  </cellXfs>
  <cellStyles count="16">
    <cellStyle name="Normal" xfId="0"/>
    <cellStyle name="Hyperlink" xfId="15"/>
    <cellStyle name="Гиперссылка_risch2004_dod2_3" xfId="16"/>
    <cellStyle name="Currency" xfId="17"/>
    <cellStyle name="Currency [0]" xfId="18"/>
    <cellStyle name="Обычный_dod 4" xfId="19"/>
    <cellStyle name="Обычный_Dod 7 БР" xfId="20"/>
    <cellStyle name="Обычный_risch2004_dod2_3" xfId="21"/>
    <cellStyle name="Обычный_Дод 7 1" xfId="22"/>
    <cellStyle name="Обычный_Лист1" xfId="23"/>
    <cellStyle name="Обычный_обласний паспорт" xfId="24"/>
    <cellStyle name="Обычный_Рішення обл 2002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F98"/>
  <sheetViews>
    <sheetView tabSelected="1" view="pageBreakPreview" zoomScaleNormal="75" zoomScaleSheetLayoutView="100" workbookViewId="0" topLeftCell="A1">
      <pane xSplit="2" ySplit="10" topLeftCell="C8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3" sqref="E3"/>
    </sheetView>
  </sheetViews>
  <sheetFormatPr defaultColWidth="9.00390625" defaultRowHeight="12.75"/>
  <cols>
    <col min="1" max="1" width="14.25390625" style="1" customWidth="1"/>
    <col min="2" max="2" width="83.875" style="1" customWidth="1"/>
    <col min="3" max="3" width="18.625" style="1" customWidth="1"/>
    <col min="4" max="4" width="14.875" style="1" customWidth="1"/>
    <col min="5" max="5" width="15.625" style="1" customWidth="1"/>
    <col min="6" max="6" width="15.00390625" style="1" customWidth="1"/>
    <col min="7" max="16384" width="9.125" style="1" customWidth="1"/>
  </cols>
  <sheetData>
    <row r="1" spans="1:6" ht="15">
      <c r="A1" s="153"/>
      <c r="B1" s="19"/>
      <c r="C1" s="19"/>
      <c r="D1" s="19"/>
      <c r="E1" s="478" t="s">
        <v>278</v>
      </c>
      <c r="F1" s="478"/>
    </row>
    <row r="2" spans="1:6" ht="15">
      <c r="A2" s="153"/>
      <c r="B2" s="19"/>
      <c r="C2" s="19"/>
      <c r="D2" s="19"/>
      <c r="E2" s="276" t="s">
        <v>212</v>
      </c>
      <c r="F2" s="276"/>
    </row>
    <row r="3" spans="1:6" ht="14.25" customHeight="1">
      <c r="A3" s="153"/>
      <c r="B3" s="19"/>
      <c r="C3" s="19"/>
      <c r="D3" s="19"/>
      <c r="E3" s="277" t="s">
        <v>130</v>
      </c>
      <c r="F3" s="276"/>
    </row>
    <row r="4" spans="1:6" s="155" customFormat="1" ht="16.5" customHeight="1">
      <c r="A4" s="482" t="s">
        <v>286</v>
      </c>
      <c r="B4" s="482"/>
      <c r="C4" s="482"/>
      <c r="D4" s="482"/>
      <c r="E4" s="482"/>
      <c r="F4" s="482"/>
    </row>
    <row r="5" spans="1:2" s="155" customFormat="1" ht="8.25" customHeight="1">
      <c r="A5" s="154"/>
      <c r="B5" s="278"/>
    </row>
    <row r="6" spans="1:6" ht="12.75" customHeight="1" thickBot="1">
      <c r="A6" s="279"/>
      <c r="E6" s="280" t="s">
        <v>186</v>
      </c>
      <c r="F6" s="281"/>
    </row>
    <row r="7" spans="1:6" ht="21" customHeight="1" thickBot="1">
      <c r="A7" s="479" t="s">
        <v>279</v>
      </c>
      <c r="B7" s="479" t="s">
        <v>280</v>
      </c>
      <c r="C7" s="479" t="s">
        <v>168</v>
      </c>
      <c r="D7" s="476" t="s">
        <v>169</v>
      </c>
      <c r="E7" s="477"/>
      <c r="F7" s="479" t="s">
        <v>170</v>
      </c>
    </row>
    <row r="8" spans="1:6" ht="31.5" customHeight="1" hidden="1">
      <c r="A8" s="480"/>
      <c r="B8" s="480"/>
      <c r="C8" s="480"/>
      <c r="D8" s="282" t="s">
        <v>170</v>
      </c>
      <c r="E8" s="283" t="s">
        <v>281</v>
      </c>
      <c r="F8" s="480"/>
    </row>
    <row r="9" spans="1:6" ht="35.25" customHeight="1" thickBot="1">
      <c r="A9" s="481"/>
      <c r="B9" s="481"/>
      <c r="C9" s="481"/>
      <c r="D9" s="284" t="s">
        <v>170</v>
      </c>
      <c r="E9" s="285" t="s">
        <v>187</v>
      </c>
      <c r="F9" s="481"/>
    </row>
    <row r="10" spans="1:6" s="156" customFormat="1" ht="12" thickBot="1">
      <c r="A10" s="286">
        <v>1</v>
      </c>
      <c r="B10" s="287">
        <v>2</v>
      </c>
      <c r="C10" s="288">
        <v>3</v>
      </c>
      <c r="D10" s="289">
        <v>4</v>
      </c>
      <c r="E10" s="290">
        <v>5</v>
      </c>
      <c r="F10" s="288">
        <v>6</v>
      </c>
    </row>
    <row r="11" spans="1:6" s="157" customFormat="1" ht="17.25" customHeight="1">
      <c r="A11" s="291">
        <v>10000000</v>
      </c>
      <c r="B11" s="292" t="s">
        <v>282</v>
      </c>
      <c r="C11" s="293">
        <f>C12+C31+C37</f>
        <v>271838200</v>
      </c>
      <c r="D11" s="294">
        <f>D26</f>
        <v>15586000</v>
      </c>
      <c r="E11" s="295" t="s">
        <v>188</v>
      </c>
      <c r="F11" s="293">
        <f>F12+F26+F31+F37</f>
        <v>287424200</v>
      </c>
    </row>
    <row r="12" spans="1:6" s="2" customFormat="1" ht="28.5">
      <c r="A12" s="296">
        <v>11000000</v>
      </c>
      <c r="B12" s="297" t="s">
        <v>283</v>
      </c>
      <c r="C12" s="298">
        <f>C13+C24</f>
        <v>229294400</v>
      </c>
      <c r="D12" s="299" t="s">
        <v>188</v>
      </c>
      <c r="E12" s="300" t="s">
        <v>188</v>
      </c>
      <c r="F12" s="298">
        <f aca="true" t="shared" si="0" ref="F12:F25">C12</f>
        <v>229294400</v>
      </c>
    </row>
    <row r="13" spans="1:6" s="158" customFormat="1" ht="15" customHeight="1">
      <c r="A13" s="301">
        <v>11010000</v>
      </c>
      <c r="B13" s="302" t="s">
        <v>284</v>
      </c>
      <c r="C13" s="303">
        <f>C14+C15+C16+C17+C18+C19+C20+C21+C22+C23</f>
        <v>227994400</v>
      </c>
      <c r="D13" s="304" t="s">
        <v>188</v>
      </c>
      <c r="E13" s="305" t="s">
        <v>188</v>
      </c>
      <c r="F13" s="303">
        <f t="shared" si="0"/>
        <v>227994400</v>
      </c>
    </row>
    <row r="14" spans="1:6" s="159" customFormat="1" ht="15" customHeight="1">
      <c r="A14" s="306">
        <v>11010100</v>
      </c>
      <c r="B14" s="307" t="s">
        <v>285</v>
      </c>
      <c r="C14" s="308">
        <v>212925600</v>
      </c>
      <c r="D14" s="309" t="s">
        <v>188</v>
      </c>
      <c r="E14" s="310" t="s">
        <v>188</v>
      </c>
      <c r="F14" s="308">
        <f t="shared" si="0"/>
        <v>212925600</v>
      </c>
    </row>
    <row r="15" spans="1:6" s="159" customFormat="1" ht="27.75" customHeight="1">
      <c r="A15" s="306">
        <v>11010200</v>
      </c>
      <c r="B15" s="307" t="s">
        <v>189</v>
      </c>
      <c r="C15" s="308">
        <v>1490000</v>
      </c>
      <c r="D15" s="309" t="s">
        <v>188</v>
      </c>
      <c r="E15" s="310" t="s">
        <v>188</v>
      </c>
      <c r="F15" s="308">
        <f t="shared" si="0"/>
        <v>1490000</v>
      </c>
    </row>
    <row r="16" spans="1:6" s="159" customFormat="1" ht="15" customHeight="1">
      <c r="A16" s="306">
        <v>11010300</v>
      </c>
      <c r="B16" s="307" t="s">
        <v>289</v>
      </c>
      <c r="C16" s="308">
        <v>350000</v>
      </c>
      <c r="D16" s="309" t="s">
        <v>188</v>
      </c>
      <c r="E16" s="310" t="s">
        <v>188</v>
      </c>
      <c r="F16" s="308">
        <f t="shared" si="0"/>
        <v>350000</v>
      </c>
    </row>
    <row r="17" spans="1:6" s="159" customFormat="1" ht="15" customHeight="1">
      <c r="A17" s="306">
        <v>11010400</v>
      </c>
      <c r="B17" s="307" t="s">
        <v>290</v>
      </c>
      <c r="C17" s="308">
        <v>1900000</v>
      </c>
      <c r="D17" s="309" t="s">
        <v>188</v>
      </c>
      <c r="E17" s="310" t="s">
        <v>188</v>
      </c>
      <c r="F17" s="308">
        <f t="shared" si="0"/>
        <v>1900000</v>
      </c>
    </row>
    <row r="18" spans="1:6" s="159" customFormat="1" ht="25.5" customHeight="1">
      <c r="A18" s="306">
        <v>11010600</v>
      </c>
      <c r="B18" s="307" t="s">
        <v>291</v>
      </c>
      <c r="C18" s="308">
        <v>90000</v>
      </c>
      <c r="D18" s="309" t="s">
        <v>188</v>
      </c>
      <c r="E18" s="310" t="s">
        <v>188</v>
      </c>
      <c r="F18" s="308">
        <f t="shared" si="0"/>
        <v>90000</v>
      </c>
    </row>
    <row r="19" spans="1:6" s="159" customFormat="1" ht="17.25" customHeight="1">
      <c r="A19" s="311">
        <v>11010800</v>
      </c>
      <c r="B19" s="307" t="s">
        <v>190</v>
      </c>
      <c r="C19" s="312">
        <v>6943800</v>
      </c>
      <c r="D19" s="309" t="s">
        <v>188</v>
      </c>
      <c r="E19" s="310" t="s">
        <v>188</v>
      </c>
      <c r="F19" s="308">
        <f t="shared" si="0"/>
        <v>6943800</v>
      </c>
    </row>
    <row r="20" spans="1:6" s="159" customFormat="1" ht="15" customHeight="1">
      <c r="A20" s="306">
        <v>11011100</v>
      </c>
      <c r="B20" s="307" t="s">
        <v>292</v>
      </c>
      <c r="C20" s="313">
        <v>2940000</v>
      </c>
      <c r="D20" s="309" t="s">
        <v>188</v>
      </c>
      <c r="E20" s="310" t="s">
        <v>188</v>
      </c>
      <c r="F20" s="308">
        <f t="shared" si="0"/>
        <v>2940000</v>
      </c>
    </row>
    <row r="21" spans="1:6" s="159" customFormat="1" ht="25.5" customHeight="1">
      <c r="A21" s="306">
        <v>11011200</v>
      </c>
      <c r="B21" s="307" t="s">
        <v>191</v>
      </c>
      <c r="C21" s="312">
        <v>1185000</v>
      </c>
      <c r="D21" s="309" t="s">
        <v>188</v>
      </c>
      <c r="E21" s="310" t="s">
        <v>188</v>
      </c>
      <c r="F21" s="308">
        <f t="shared" si="0"/>
        <v>1185000</v>
      </c>
    </row>
    <row r="22" spans="1:6" s="159" customFormat="1" ht="24.75" customHeight="1">
      <c r="A22" s="306">
        <v>11011300</v>
      </c>
      <c r="B22" s="307" t="s">
        <v>192</v>
      </c>
      <c r="C22" s="312">
        <v>70000</v>
      </c>
      <c r="D22" s="309" t="s">
        <v>188</v>
      </c>
      <c r="E22" s="310" t="s">
        <v>188</v>
      </c>
      <c r="F22" s="308">
        <f t="shared" si="0"/>
        <v>70000</v>
      </c>
    </row>
    <row r="23" spans="1:6" s="159" customFormat="1" ht="24.75" customHeight="1">
      <c r="A23" s="306">
        <v>11011400</v>
      </c>
      <c r="B23" s="307" t="s">
        <v>193</v>
      </c>
      <c r="C23" s="313">
        <v>100000</v>
      </c>
      <c r="D23" s="309" t="s">
        <v>188</v>
      </c>
      <c r="E23" s="310" t="s">
        <v>188</v>
      </c>
      <c r="F23" s="308">
        <f t="shared" si="0"/>
        <v>100000</v>
      </c>
    </row>
    <row r="24" spans="1:6" s="158" customFormat="1" ht="13.5" customHeight="1">
      <c r="A24" s="301">
        <v>11020000</v>
      </c>
      <c r="B24" s="302" t="s">
        <v>293</v>
      </c>
      <c r="C24" s="314">
        <f>C25</f>
        <v>1300000</v>
      </c>
      <c r="D24" s="304" t="s">
        <v>188</v>
      </c>
      <c r="E24" s="305" t="s">
        <v>188</v>
      </c>
      <c r="F24" s="303">
        <f t="shared" si="0"/>
        <v>1300000</v>
      </c>
    </row>
    <row r="25" spans="1:6" s="159" customFormat="1" ht="16.5" customHeight="1">
      <c r="A25" s="306">
        <v>11020200</v>
      </c>
      <c r="B25" s="307" t="s">
        <v>294</v>
      </c>
      <c r="C25" s="308">
        <v>1300000</v>
      </c>
      <c r="D25" s="309" t="s">
        <v>188</v>
      </c>
      <c r="E25" s="310" t="s">
        <v>188</v>
      </c>
      <c r="F25" s="308">
        <f t="shared" si="0"/>
        <v>1300000</v>
      </c>
    </row>
    <row r="26" spans="1:6" s="2" customFormat="1" ht="15" customHeight="1">
      <c r="A26" s="315">
        <v>12000000</v>
      </c>
      <c r="B26" s="316" t="s">
        <v>295</v>
      </c>
      <c r="C26" s="317" t="s">
        <v>188</v>
      </c>
      <c r="D26" s="318">
        <f>D27</f>
        <v>15586000</v>
      </c>
      <c r="E26" s="319" t="s">
        <v>188</v>
      </c>
      <c r="F26" s="317">
        <f>D26</f>
        <v>15586000</v>
      </c>
    </row>
    <row r="27" spans="1:6" s="158" customFormat="1" ht="15" customHeight="1">
      <c r="A27" s="320">
        <v>12020000</v>
      </c>
      <c r="B27" s="321" t="s">
        <v>296</v>
      </c>
      <c r="C27" s="322" t="s">
        <v>188</v>
      </c>
      <c r="D27" s="323">
        <f>D28+D29+D30</f>
        <v>15586000</v>
      </c>
      <c r="E27" s="324" t="s">
        <v>188</v>
      </c>
      <c r="F27" s="322">
        <f>D27</f>
        <v>15586000</v>
      </c>
    </row>
    <row r="28" spans="1:6" s="159" customFormat="1" ht="25.5">
      <c r="A28" s="325">
        <v>12020100</v>
      </c>
      <c r="B28" s="326" t="s">
        <v>299</v>
      </c>
      <c r="C28" s="327" t="s">
        <v>188</v>
      </c>
      <c r="D28" s="328">
        <v>6449000</v>
      </c>
      <c r="E28" s="329" t="s">
        <v>188</v>
      </c>
      <c r="F28" s="312">
        <f>D28</f>
        <v>6449000</v>
      </c>
    </row>
    <row r="29" spans="1:6" s="159" customFormat="1" ht="15.75" customHeight="1">
      <c r="A29" s="325">
        <v>12020200</v>
      </c>
      <c r="B29" s="330" t="s">
        <v>300</v>
      </c>
      <c r="C29" s="327" t="s">
        <v>188</v>
      </c>
      <c r="D29" s="328">
        <v>9126000</v>
      </c>
      <c r="E29" s="310" t="s">
        <v>188</v>
      </c>
      <c r="F29" s="327">
        <f>D29</f>
        <v>9126000</v>
      </c>
    </row>
    <row r="30" spans="1:6" s="159" customFormat="1" ht="14.25" customHeight="1">
      <c r="A30" s="306">
        <v>12020400</v>
      </c>
      <c r="B30" s="330" t="s">
        <v>301</v>
      </c>
      <c r="C30" s="331" t="s">
        <v>188</v>
      </c>
      <c r="D30" s="332">
        <v>11000</v>
      </c>
      <c r="E30" s="333" t="s">
        <v>188</v>
      </c>
      <c r="F30" s="331">
        <f>D30</f>
        <v>11000</v>
      </c>
    </row>
    <row r="31" spans="1:6" s="2" customFormat="1" ht="15" customHeight="1">
      <c r="A31" s="315">
        <v>13000000</v>
      </c>
      <c r="B31" s="316" t="s">
        <v>302</v>
      </c>
      <c r="C31" s="317">
        <f>C32</f>
        <v>28550000</v>
      </c>
      <c r="D31" s="318" t="s">
        <v>188</v>
      </c>
      <c r="E31" s="319" t="s">
        <v>188</v>
      </c>
      <c r="F31" s="317">
        <f>F32</f>
        <v>28550000</v>
      </c>
    </row>
    <row r="32" spans="1:6" s="158" customFormat="1" ht="15" customHeight="1">
      <c r="A32" s="301">
        <v>13050000</v>
      </c>
      <c r="B32" s="334" t="s">
        <v>303</v>
      </c>
      <c r="C32" s="303">
        <f>C33+C34+C35+C36</f>
        <v>28550000</v>
      </c>
      <c r="D32" s="304" t="s">
        <v>188</v>
      </c>
      <c r="E32" s="305" t="s">
        <v>188</v>
      </c>
      <c r="F32" s="303">
        <f>F33+F34+F35+F36</f>
        <v>28550000</v>
      </c>
    </row>
    <row r="33" spans="1:6" s="159" customFormat="1" ht="13.5" customHeight="1">
      <c r="A33" s="306">
        <v>13050100</v>
      </c>
      <c r="B33" s="335" t="s">
        <v>304</v>
      </c>
      <c r="C33" s="308">
        <v>4700000</v>
      </c>
      <c r="D33" s="309" t="s">
        <v>188</v>
      </c>
      <c r="E33" s="310" t="s">
        <v>188</v>
      </c>
      <c r="F33" s="308">
        <f>C33</f>
        <v>4700000</v>
      </c>
    </row>
    <row r="34" spans="1:6" s="159" customFormat="1" ht="13.5" customHeight="1">
      <c r="A34" s="306">
        <v>13050200</v>
      </c>
      <c r="B34" s="335" t="s">
        <v>305</v>
      </c>
      <c r="C34" s="308">
        <v>19198000</v>
      </c>
      <c r="D34" s="309" t="s">
        <v>188</v>
      </c>
      <c r="E34" s="310" t="s">
        <v>188</v>
      </c>
      <c r="F34" s="308">
        <f>C34</f>
        <v>19198000</v>
      </c>
    </row>
    <row r="35" spans="1:6" s="159" customFormat="1" ht="13.5" customHeight="1">
      <c r="A35" s="306">
        <v>13050300</v>
      </c>
      <c r="B35" s="335" t="s">
        <v>306</v>
      </c>
      <c r="C35" s="308">
        <v>970000</v>
      </c>
      <c r="D35" s="309" t="s">
        <v>188</v>
      </c>
      <c r="E35" s="310" t="s">
        <v>188</v>
      </c>
      <c r="F35" s="308">
        <f>C35</f>
        <v>970000</v>
      </c>
    </row>
    <row r="36" spans="1:6" s="159" customFormat="1" ht="13.5" customHeight="1">
      <c r="A36" s="306">
        <v>13050500</v>
      </c>
      <c r="B36" s="335" t="s">
        <v>307</v>
      </c>
      <c r="C36" s="308">
        <v>3682000</v>
      </c>
      <c r="D36" s="309" t="s">
        <v>188</v>
      </c>
      <c r="E36" s="310" t="s">
        <v>188</v>
      </c>
      <c r="F36" s="308">
        <f>C36</f>
        <v>3682000</v>
      </c>
    </row>
    <row r="37" spans="1:6" s="2" customFormat="1" ht="17.25" customHeight="1">
      <c r="A37" s="301">
        <v>14000000</v>
      </c>
      <c r="B37" s="334" t="s">
        <v>308</v>
      </c>
      <c r="C37" s="303">
        <f>C38</f>
        <v>13993800</v>
      </c>
      <c r="D37" s="304" t="s">
        <v>188</v>
      </c>
      <c r="E37" s="305" t="s">
        <v>188</v>
      </c>
      <c r="F37" s="303">
        <f>F38</f>
        <v>13993800</v>
      </c>
    </row>
    <row r="38" spans="1:6" s="158" customFormat="1" ht="15" customHeight="1">
      <c r="A38" s="301">
        <v>14060000</v>
      </c>
      <c r="B38" s="334" t="s">
        <v>309</v>
      </c>
      <c r="C38" s="303">
        <f>C39+C41+C40</f>
        <v>13993800</v>
      </c>
      <c r="D38" s="304" t="s">
        <v>188</v>
      </c>
      <c r="E38" s="305" t="s">
        <v>188</v>
      </c>
      <c r="F38" s="303">
        <f>F39+F41+F40</f>
        <v>13993800</v>
      </c>
    </row>
    <row r="39" spans="1:6" s="159" customFormat="1" ht="13.5" customHeight="1">
      <c r="A39" s="306">
        <v>14060200</v>
      </c>
      <c r="B39" s="335" t="s">
        <v>310</v>
      </c>
      <c r="C39" s="336">
        <v>53600</v>
      </c>
      <c r="D39" s="309" t="s">
        <v>188</v>
      </c>
      <c r="E39" s="310" t="s">
        <v>188</v>
      </c>
      <c r="F39" s="308">
        <f>C39</f>
        <v>53600</v>
      </c>
    </row>
    <row r="40" spans="1:6" s="159" customFormat="1" ht="25.5" customHeight="1">
      <c r="A40" s="306">
        <v>14060900</v>
      </c>
      <c r="B40" s="335" t="s">
        <v>311</v>
      </c>
      <c r="C40" s="336">
        <v>10200</v>
      </c>
      <c r="D40" s="309" t="s">
        <v>188</v>
      </c>
      <c r="E40" s="310" t="s">
        <v>188</v>
      </c>
      <c r="F40" s="308">
        <f>C40</f>
        <v>10200</v>
      </c>
    </row>
    <row r="41" spans="1:6" s="159" customFormat="1" ht="17.25" customHeight="1">
      <c r="A41" s="325">
        <v>14061100</v>
      </c>
      <c r="B41" s="335" t="s">
        <v>312</v>
      </c>
      <c r="C41" s="312">
        <v>13930000</v>
      </c>
      <c r="D41" s="309" t="s">
        <v>188</v>
      </c>
      <c r="E41" s="310" t="s">
        <v>188</v>
      </c>
      <c r="F41" s="312">
        <f>C41</f>
        <v>13930000</v>
      </c>
    </row>
    <row r="42" spans="1:6" s="157" customFormat="1" ht="16.5" customHeight="1">
      <c r="A42" s="337">
        <v>20000000</v>
      </c>
      <c r="B42" s="338" t="s">
        <v>313</v>
      </c>
      <c r="C42" s="339">
        <f>C48+C43+C51</f>
        <v>1582000</v>
      </c>
      <c r="D42" s="340">
        <f>D43+D57+D51</f>
        <v>19102488</v>
      </c>
      <c r="E42" s="341" t="s">
        <v>188</v>
      </c>
      <c r="F42" s="339">
        <f>C42+D42</f>
        <v>20684488</v>
      </c>
    </row>
    <row r="43" spans="1:6" ht="16.5" customHeight="1">
      <c r="A43" s="315">
        <v>21000000</v>
      </c>
      <c r="B43" s="342" t="s">
        <v>314</v>
      </c>
      <c r="C43" s="317">
        <f>C44+C46</f>
        <v>1480000</v>
      </c>
      <c r="D43" s="318">
        <f>D47</f>
        <v>759000</v>
      </c>
      <c r="E43" s="319" t="s">
        <v>188</v>
      </c>
      <c r="F43" s="317">
        <f>C43+D43</f>
        <v>2239000</v>
      </c>
    </row>
    <row r="44" spans="1:6" s="158" customFormat="1" ht="32.25" customHeight="1">
      <c r="A44" s="343">
        <v>21010000</v>
      </c>
      <c r="B44" s="344" t="s">
        <v>315</v>
      </c>
      <c r="C44" s="314">
        <f>C45</f>
        <v>480000</v>
      </c>
      <c r="D44" s="304" t="s">
        <v>188</v>
      </c>
      <c r="E44" s="305" t="s">
        <v>188</v>
      </c>
      <c r="F44" s="303">
        <f>F45</f>
        <v>480000</v>
      </c>
    </row>
    <row r="45" spans="1:6" s="159" customFormat="1" ht="28.5" customHeight="1">
      <c r="A45" s="325">
        <v>21010300</v>
      </c>
      <c r="B45" s="345" t="s">
        <v>316</v>
      </c>
      <c r="C45" s="312">
        <v>480000</v>
      </c>
      <c r="D45" s="309" t="s">
        <v>188</v>
      </c>
      <c r="E45" s="310" t="s">
        <v>188</v>
      </c>
      <c r="F45" s="308">
        <f>C45</f>
        <v>480000</v>
      </c>
    </row>
    <row r="46" spans="1:6" s="159" customFormat="1" ht="17.25" customHeight="1">
      <c r="A46" s="343">
        <v>21040000</v>
      </c>
      <c r="B46" s="346" t="s">
        <v>194</v>
      </c>
      <c r="C46" s="314">
        <v>1000000</v>
      </c>
      <c r="D46" s="304" t="s">
        <v>188</v>
      </c>
      <c r="E46" s="305" t="s">
        <v>188</v>
      </c>
      <c r="F46" s="303">
        <f>C46</f>
        <v>1000000</v>
      </c>
    </row>
    <row r="47" spans="1:6" s="158" customFormat="1" ht="26.25" customHeight="1">
      <c r="A47" s="347">
        <v>21110000</v>
      </c>
      <c r="B47" s="348" t="s">
        <v>317</v>
      </c>
      <c r="C47" s="349" t="s">
        <v>188</v>
      </c>
      <c r="D47" s="350">
        <v>759000</v>
      </c>
      <c r="E47" s="351" t="s">
        <v>188</v>
      </c>
      <c r="F47" s="303">
        <f>D47</f>
        <v>759000</v>
      </c>
    </row>
    <row r="48" spans="1:6" ht="26.25" customHeight="1">
      <c r="A48" s="296">
        <v>22000000</v>
      </c>
      <c r="B48" s="352" t="s">
        <v>204</v>
      </c>
      <c r="C48" s="298">
        <f>C49</f>
        <v>52000</v>
      </c>
      <c r="D48" s="299" t="s">
        <v>188</v>
      </c>
      <c r="E48" s="300" t="s">
        <v>188</v>
      </c>
      <c r="F48" s="298">
        <f>C48</f>
        <v>52000</v>
      </c>
    </row>
    <row r="49" spans="1:6" s="158" customFormat="1" ht="14.25" customHeight="1">
      <c r="A49" s="320">
        <v>22080000</v>
      </c>
      <c r="B49" s="344" t="s">
        <v>318</v>
      </c>
      <c r="C49" s="322">
        <f>C50</f>
        <v>52000</v>
      </c>
      <c r="D49" s="304" t="s">
        <v>188</v>
      </c>
      <c r="E49" s="305" t="s">
        <v>188</v>
      </c>
      <c r="F49" s="314">
        <f>C49</f>
        <v>52000</v>
      </c>
    </row>
    <row r="50" spans="1:6" s="159" customFormat="1" ht="14.25" customHeight="1">
      <c r="A50" s="353">
        <v>22080400</v>
      </c>
      <c r="B50" s="354" t="s">
        <v>319</v>
      </c>
      <c r="C50" s="327">
        <v>52000</v>
      </c>
      <c r="D50" s="309" t="s">
        <v>188</v>
      </c>
      <c r="E50" s="310" t="s">
        <v>188</v>
      </c>
      <c r="F50" s="312">
        <f>C50</f>
        <v>52000</v>
      </c>
    </row>
    <row r="51" spans="1:6" s="2" customFormat="1" ht="15" customHeight="1">
      <c r="A51" s="296">
        <v>24000000</v>
      </c>
      <c r="B51" s="355" t="s">
        <v>320</v>
      </c>
      <c r="C51" s="356">
        <f>C54</f>
        <v>50000</v>
      </c>
      <c r="D51" s="299">
        <f>D52+D54</f>
        <v>5400</v>
      </c>
      <c r="E51" s="357" t="s">
        <v>188</v>
      </c>
      <c r="F51" s="356">
        <f>D51+C51</f>
        <v>55400</v>
      </c>
    </row>
    <row r="52" spans="1:6" s="158" customFormat="1" ht="15" customHeight="1">
      <c r="A52" s="320">
        <v>24060000</v>
      </c>
      <c r="B52" s="358" t="s">
        <v>321</v>
      </c>
      <c r="C52" s="322" t="s">
        <v>188</v>
      </c>
      <c r="D52" s="359">
        <f>D53</f>
        <v>5400</v>
      </c>
      <c r="E52" s="324" t="s">
        <v>188</v>
      </c>
      <c r="F52" s="322">
        <f>D52</f>
        <v>5400</v>
      </c>
    </row>
    <row r="53" spans="1:6" s="159" customFormat="1" ht="15" customHeight="1">
      <c r="A53" s="353">
        <v>24060800</v>
      </c>
      <c r="B53" s="360" t="s">
        <v>322</v>
      </c>
      <c r="C53" s="327" t="s">
        <v>188</v>
      </c>
      <c r="D53" s="361">
        <v>5400</v>
      </c>
      <c r="E53" s="362" t="s">
        <v>188</v>
      </c>
      <c r="F53" s="327">
        <f>D53</f>
        <v>5400</v>
      </c>
    </row>
    <row r="54" spans="1:6" s="159" customFormat="1" ht="15" customHeight="1">
      <c r="A54" s="320">
        <v>24110000</v>
      </c>
      <c r="B54" s="363" t="s">
        <v>195</v>
      </c>
      <c r="C54" s="314">
        <f>C55</f>
        <v>50000</v>
      </c>
      <c r="D54" s="359"/>
      <c r="E54" s="364" t="s">
        <v>188</v>
      </c>
      <c r="F54" s="322">
        <f>F55+F56</f>
        <v>50000</v>
      </c>
    </row>
    <row r="55" spans="1:6" s="159" customFormat="1" ht="15" customHeight="1">
      <c r="A55" s="353">
        <v>24110600</v>
      </c>
      <c r="B55" s="360" t="s">
        <v>196</v>
      </c>
      <c r="C55" s="327">
        <v>50000</v>
      </c>
      <c r="D55" s="361" t="s">
        <v>188</v>
      </c>
      <c r="E55" s="362" t="s">
        <v>188</v>
      </c>
      <c r="F55" s="327">
        <f>C55</f>
        <v>50000</v>
      </c>
    </row>
    <row r="56" spans="1:6" s="159" customFormat="1" ht="29.25" customHeight="1">
      <c r="A56" s="353">
        <v>24110900</v>
      </c>
      <c r="B56" s="360" t="s">
        <v>6</v>
      </c>
      <c r="C56" s="327" t="s">
        <v>188</v>
      </c>
      <c r="D56" s="361"/>
      <c r="E56" s="362" t="s">
        <v>188</v>
      </c>
      <c r="F56" s="327">
        <f aca="true" t="shared" si="1" ref="F56:F65">D56</f>
        <v>0</v>
      </c>
    </row>
    <row r="57" spans="1:6" s="2" customFormat="1" ht="16.5" customHeight="1">
      <c r="A57" s="365">
        <v>25000000</v>
      </c>
      <c r="B57" s="366" t="s">
        <v>323</v>
      </c>
      <c r="C57" s="356" t="s">
        <v>188</v>
      </c>
      <c r="D57" s="367">
        <f>D58+D63</f>
        <v>18338088</v>
      </c>
      <c r="E57" s="300" t="s">
        <v>188</v>
      </c>
      <c r="F57" s="356">
        <f t="shared" si="1"/>
        <v>18338088</v>
      </c>
    </row>
    <row r="58" spans="1:6" s="158" customFormat="1" ht="13.5" customHeight="1">
      <c r="A58" s="320">
        <v>25010000</v>
      </c>
      <c r="B58" s="368" t="s">
        <v>324</v>
      </c>
      <c r="C58" s="322" t="s">
        <v>188</v>
      </c>
      <c r="D58" s="359">
        <f>D59+D60+D61+D62</f>
        <v>8356287</v>
      </c>
      <c r="E58" s="324" t="s">
        <v>188</v>
      </c>
      <c r="F58" s="322">
        <f t="shared" si="1"/>
        <v>8356287</v>
      </c>
    </row>
    <row r="59" spans="1:6" s="159" customFormat="1" ht="21" customHeight="1">
      <c r="A59" s="353">
        <v>25010100</v>
      </c>
      <c r="B59" s="369" t="s">
        <v>325</v>
      </c>
      <c r="C59" s="327" t="s">
        <v>188</v>
      </c>
      <c r="D59" s="370">
        <v>6466732</v>
      </c>
      <c r="E59" s="362" t="s">
        <v>188</v>
      </c>
      <c r="F59" s="327">
        <f t="shared" si="1"/>
        <v>6466732</v>
      </c>
    </row>
    <row r="60" spans="1:6" s="159" customFormat="1" ht="13.5" customHeight="1">
      <c r="A60" s="353">
        <v>25010200</v>
      </c>
      <c r="B60" s="369" t="s">
        <v>326</v>
      </c>
      <c r="C60" s="327" t="s">
        <v>188</v>
      </c>
      <c r="D60" s="361">
        <v>740050</v>
      </c>
      <c r="E60" s="362" t="s">
        <v>188</v>
      </c>
      <c r="F60" s="327">
        <f t="shared" si="1"/>
        <v>740050</v>
      </c>
    </row>
    <row r="61" spans="1:6" s="159" customFormat="1" ht="14.25" customHeight="1">
      <c r="A61" s="353">
        <v>25010300</v>
      </c>
      <c r="B61" s="369" t="s">
        <v>327</v>
      </c>
      <c r="C61" s="327" t="s">
        <v>188</v>
      </c>
      <c r="D61" s="361">
        <v>1144900</v>
      </c>
      <c r="E61" s="362" t="s">
        <v>188</v>
      </c>
      <c r="F61" s="327">
        <f t="shared" si="1"/>
        <v>1144900</v>
      </c>
    </row>
    <row r="62" spans="1:6" s="159" customFormat="1" ht="14.25" customHeight="1">
      <c r="A62" s="353">
        <v>25010400</v>
      </c>
      <c r="B62" s="369" t="s">
        <v>328</v>
      </c>
      <c r="C62" s="327" t="s">
        <v>188</v>
      </c>
      <c r="D62" s="361">
        <v>4605</v>
      </c>
      <c r="E62" s="362" t="s">
        <v>188</v>
      </c>
      <c r="F62" s="327">
        <f t="shared" si="1"/>
        <v>4605</v>
      </c>
    </row>
    <row r="63" spans="1:6" s="158" customFormat="1" ht="14.25" customHeight="1">
      <c r="A63" s="320">
        <v>25020000</v>
      </c>
      <c r="B63" s="368" t="s">
        <v>329</v>
      </c>
      <c r="C63" s="322" t="s">
        <v>188</v>
      </c>
      <c r="D63" s="359">
        <f>D65+D64</f>
        <v>9981801</v>
      </c>
      <c r="E63" s="324" t="s">
        <v>188</v>
      </c>
      <c r="F63" s="322">
        <f t="shared" si="1"/>
        <v>9981801</v>
      </c>
    </row>
    <row r="64" spans="1:6" s="159" customFormat="1" ht="18.75" customHeight="1">
      <c r="A64" s="353">
        <v>25020100</v>
      </c>
      <c r="B64" s="369" t="s">
        <v>330</v>
      </c>
      <c r="C64" s="327" t="s">
        <v>188</v>
      </c>
      <c r="D64" s="361">
        <v>4300</v>
      </c>
      <c r="E64" s="362" t="s">
        <v>188</v>
      </c>
      <c r="F64" s="327">
        <f t="shared" si="1"/>
        <v>4300</v>
      </c>
    </row>
    <row r="65" spans="1:6" s="159" customFormat="1" ht="25.5">
      <c r="A65" s="353">
        <v>25020200</v>
      </c>
      <c r="B65" s="369" t="s">
        <v>331</v>
      </c>
      <c r="C65" s="327" t="s">
        <v>188</v>
      </c>
      <c r="D65" s="361">
        <v>9977501</v>
      </c>
      <c r="E65" s="362" t="s">
        <v>188</v>
      </c>
      <c r="F65" s="327">
        <f t="shared" si="1"/>
        <v>9977501</v>
      </c>
    </row>
    <row r="66" spans="1:6" s="157" customFormat="1" ht="18" customHeight="1">
      <c r="A66" s="371">
        <v>30000000</v>
      </c>
      <c r="B66" s="372" t="s">
        <v>332</v>
      </c>
      <c r="C66" s="373" t="s">
        <v>188</v>
      </c>
      <c r="D66" s="374">
        <f aca="true" t="shared" si="2" ref="D66:F67">D67</f>
        <v>1200000</v>
      </c>
      <c r="E66" s="375">
        <f t="shared" si="2"/>
        <v>1200000</v>
      </c>
      <c r="F66" s="373">
        <f t="shared" si="2"/>
        <v>1200000</v>
      </c>
    </row>
    <row r="67" spans="1:6" s="2" customFormat="1" ht="18.75" customHeight="1">
      <c r="A67" s="365">
        <v>31000000</v>
      </c>
      <c r="B67" s="376" t="s">
        <v>333</v>
      </c>
      <c r="C67" s="356" t="s">
        <v>188</v>
      </c>
      <c r="D67" s="367">
        <f t="shared" si="2"/>
        <v>1200000</v>
      </c>
      <c r="E67" s="357">
        <f t="shared" si="2"/>
        <v>1200000</v>
      </c>
      <c r="F67" s="356">
        <f t="shared" si="2"/>
        <v>1200000</v>
      </c>
    </row>
    <row r="68" spans="1:6" s="158" customFormat="1" ht="26.25" customHeight="1">
      <c r="A68" s="320">
        <v>31030000</v>
      </c>
      <c r="B68" s="368" t="s">
        <v>334</v>
      </c>
      <c r="C68" s="327" t="s">
        <v>188</v>
      </c>
      <c r="D68" s="359">
        <v>1200000</v>
      </c>
      <c r="E68" s="324">
        <f>D68</f>
        <v>1200000</v>
      </c>
      <c r="F68" s="322">
        <f>D68</f>
        <v>1200000</v>
      </c>
    </row>
    <row r="69" spans="1:6" s="157" customFormat="1" ht="18.75" customHeight="1">
      <c r="A69" s="371">
        <v>50000000</v>
      </c>
      <c r="B69" s="372" t="s">
        <v>210</v>
      </c>
      <c r="C69" s="373" t="s">
        <v>188</v>
      </c>
      <c r="D69" s="374">
        <f>D70+D74</f>
        <v>2943000</v>
      </c>
      <c r="E69" s="375" t="s">
        <v>188</v>
      </c>
      <c r="F69" s="373">
        <f>F70+F74</f>
        <v>2943000</v>
      </c>
    </row>
    <row r="70" spans="1:6" s="2" customFormat="1" ht="15" customHeight="1">
      <c r="A70" s="320">
        <v>50080000</v>
      </c>
      <c r="B70" s="368" t="s">
        <v>335</v>
      </c>
      <c r="C70" s="322" t="s">
        <v>188</v>
      </c>
      <c r="D70" s="359">
        <f>D71+D72+D73</f>
        <v>2643000</v>
      </c>
      <c r="E70" s="324" t="s">
        <v>188</v>
      </c>
      <c r="F70" s="322">
        <f>D70</f>
        <v>2643000</v>
      </c>
    </row>
    <row r="71" spans="1:6" s="159" customFormat="1" ht="25.5" customHeight="1">
      <c r="A71" s="353">
        <v>50080100</v>
      </c>
      <c r="B71" s="369" t="s">
        <v>337</v>
      </c>
      <c r="C71" s="327" t="s">
        <v>188</v>
      </c>
      <c r="D71" s="361">
        <v>25000</v>
      </c>
      <c r="E71" s="362" t="s">
        <v>188</v>
      </c>
      <c r="F71" s="327">
        <f>D71</f>
        <v>25000</v>
      </c>
    </row>
    <row r="72" spans="1:6" s="159" customFormat="1" ht="25.5" customHeight="1">
      <c r="A72" s="353">
        <v>50080200</v>
      </c>
      <c r="B72" s="369" t="s">
        <v>338</v>
      </c>
      <c r="C72" s="327" t="s">
        <v>188</v>
      </c>
      <c r="D72" s="361">
        <v>2540000</v>
      </c>
      <c r="E72" s="329" t="s">
        <v>188</v>
      </c>
      <c r="F72" s="327">
        <f>D72</f>
        <v>2540000</v>
      </c>
    </row>
    <row r="73" spans="1:6" s="159" customFormat="1" ht="26.25" customHeight="1">
      <c r="A73" s="353">
        <v>50080300</v>
      </c>
      <c r="B73" s="369" t="s">
        <v>339</v>
      </c>
      <c r="C73" s="327" t="s">
        <v>188</v>
      </c>
      <c r="D73" s="361">
        <v>78000</v>
      </c>
      <c r="E73" s="362" t="s">
        <v>188</v>
      </c>
      <c r="F73" s="327">
        <f>D73</f>
        <v>78000</v>
      </c>
    </row>
    <row r="74" spans="1:6" s="160" customFormat="1" ht="26.25" customHeight="1" thickBot="1">
      <c r="A74" s="320">
        <v>50110000</v>
      </c>
      <c r="B74" s="377" t="s">
        <v>340</v>
      </c>
      <c r="C74" s="322" t="s">
        <v>188</v>
      </c>
      <c r="D74" s="323">
        <v>300000</v>
      </c>
      <c r="E74" s="324" t="s">
        <v>188</v>
      </c>
      <c r="F74" s="322">
        <f>D74</f>
        <v>300000</v>
      </c>
    </row>
    <row r="75" spans="1:6" s="161" customFormat="1" ht="16.5" customHeight="1" thickBot="1" thickTop="1">
      <c r="A75" s="473" t="s">
        <v>341</v>
      </c>
      <c r="B75" s="474"/>
      <c r="C75" s="378">
        <f>C11+C42</f>
        <v>273420200</v>
      </c>
      <c r="D75" s="379">
        <f>D11+D42+D66+D69</f>
        <v>38831488</v>
      </c>
      <c r="E75" s="380">
        <f>E66</f>
        <v>1200000</v>
      </c>
      <c r="F75" s="378">
        <f>F11+F42+F66+F69</f>
        <v>312251688</v>
      </c>
    </row>
    <row r="76" spans="1:6" s="157" customFormat="1" ht="18.75" customHeight="1" thickTop="1">
      <c r="A76" s="371">
        <v>40000000</v>
      </c>
      <c r="B76" s="372" t="s">
        <v>342</v>
      </c>
      <c r="C76" s="374">
        <f>C77</f>
        <v>884661800</v>
      </c>
      <c r="D76" s="374">
        <f>D77</f>
        <v>25823500</v>
      </c>
      <c r="E76" s="375" t="s">
        <v>188</v>
      </c>
      <c r="F76" s="373">
        <f>SUM(C76:E76)</f>
        <v>910485300</v>
      </c>
    </row>
    <row r="77" spans="1:6" s="2" customFormat="1" ht="18.75" customHeight="1">
      <c r="A77" s="365">
        <v>41000000</v>
      </c>
      <c r="B77" s="376" t="s">
        <v>343</v>
      </c>
      <c r="C77" s="356">
        <f>C78+C81</f>
        <v>884661800</v>
      </c>
      <c r="D77" s="367">
        <f>SUM(D78,D81)</f>
        <v>25823500</v>
      </c>
      <c r="E77" s="357" t="s">
        <v>188</v>
      </c>
      <c r="F77" s="356">
        <f aca="true" t="shared" si="3" ref="F77:F95">SUM(C77:E77)</f>
        <v>910485300</v>
      </c>
    </row>
    <row r="78" spans="1:6" s="158" customFormat="1" ht="18.75" customHeight="1">
      <c r="A78" s="320">
        <v>41020000</v>
      </c>
      <c r="B78" s="368" t="s">
        <v>197</v>
      </c>
      <c r="C78" s="327">
        <f>SUM(C79:C80)</f>
        <v>232770300</v>
      </c>
      <c r="D78" s="359" t="s">
        <v>188</v>
      </c>
      <c r="E78" s="324" t="s">
        <v>188</v>
      </c>
      <c r="F78" s="322">
        <f t="shared" si="3"/>
        <v>232770300</v>
      </c>
    </row>
    <row r="79" spans="1:6" ht="12.75">
      <c r="A79" s="353">
        <v>41020100</v>
      </c>
      <c r="B79" s="369" t="s">
        <v>198</v>
      </c>
      <c r="C79" s="327">
        <v>209800100</v>
      </c>
      <c r="D79" s="361" t="s">
        <v>188</v>
      </c>
      <c r="E79" s="362" t="s">
        <v>188</v>
      </c>
      <c r="F79" s="327">
        <f t="shared" si="3"/>
        <v>209800100</v>
      </c>
    </row>
    <row r="80" spans="1:6" ht="25.5">
      <c r="A80" s="353">
        <v>41020600</v>
      </c>
      <c r="B80" s="369" t="s">
        <v>277</v>
      </c>
      <c r="C80" s="327">
        <v>22970200</v>
      </c>
      <c r="D80" s="361" t="s">
        <v>188</v>
      </c>
      <c r="E80" s="362" t="s">
        <v>188</v>
      </c>
      <c r="F80" s="327">
        <f t="shared" si="3"/>
        <v>22970200</v>
      </c>
    </row>
    <row r="81" spans="1:6" s="158" customFormat="1" ht="18.75" customHeight="1">
      <c r="A81" s="320">
        <v>41030000</v>
      </c>
      <c r="B81" s="368" t="s">
        <v>344</v>
      </c>
      <c r="C81" s="322">
        <f>SUM(C82:C95)</f>
        <v>651891500</v>
      </c>
      <c r="D81" s="359">
        <f>SUM(D82:D95)</f>
        <v>25823500</v>
      </c>
      <c r="E81" s="324" t="s">
        <v>188</v>
      </c>
      <c r="F81" s="322">
        <f t="shared" si="3"/>
        <v>677715000</v>
      </c>
    </row>
    <row r="82" spans="1:6" s="159" customFormat="1" ht="25.5" customHeight="1">
      <c r="A82" s="353">
        <v>41030600</v>
      </c>
      <c r="B82" s="369" t="s">
        <v>345</v>
      </c>
      <c r="C82" s="327">
        <v>359857300</v>
      </c>
      <c r="D82" s="361" t="s">
        <v>188</v>
      </c>
      <c r="E82" s="362" t="s">
        <v>188</v>
      </c>
      <c r="F82" s="327">
        <f t="shared" si="3"/>
        <v>359857300</v>
      </c>
    </row>
    <row r="83" spans="1:6" s="159" customFormat="1" ht="76.5">
      <c r="A83" s="353">
        <v>41030700</v>
      </c>
      <c r="B83" s="369" t="s">
        <v>199</v>
      </c>
      <c r="C83" s="327">
        <v>4555700</v>
      </c>
      <c r="D83" s="361" t="s">
        <v>188</v>
      </c>
      <c r="E83" s="362" t="s">
        <v>188</v>
      </c>
      <c r="F83" s="327">
        <f t="shared" si="3"/>
        <v>4555700</v>
      </c>
    </row>
    <row r="84" spans="1:6" s="159" customFormat="1" ht="38.25">
      <c r="A84" s="353">
        <v>41030800</v>
      </c>
      <c r="B84" s="369" t="s">
        <v>346</v>
      </c>
      <c r="C84" s="327">
        <v>138232800</v>
      </c>
      <c r="D84" s="361" t="s">
        <v>188</v>
      </c>
      <c r="E84" s="362" t="s">
        <v>188</v>
      </c>
      <c r="F84" s="327">
        <f t="shared" si="3"/>
        <v>138232800</v>
      </c>
    </row>
    <row r="85" spans="1:6" s="159" customFormat="1" ht="67.5" customHeight="1">
      <c r="A85" s="353">
        <v>41030900</v>
      </c>
      <c r="B85" s="369" t="s">
        <v>200</v>
      </c>
      <c r="C85" s="327">
        <v>39478200</v>
      </c>
      <c r="D85" s="361" t="s">
        <v>188</v>
      </c>
      <c r="E85" s="362" t="s">
        <v>188</v>
      </c>
      <c r="F85" s="327">
        <f t="shared" si="3"/>
        <v>39478200</v>
      </c>
    </row>
    <row r="86" spans="1:6" s="159" customFormat="1" ht="25.5" customHeight="1">
      <c r="A86" s="353">
        <v>41031000</v>
      </c>
      <c r="B86" s="369" t="s">
        <v>252</v>
      </c>
      <c r="C86" s="327">
        <v>46260300</v>
      </c>
      <c r="D86" s="361" t="s">
        <v>188</v>
      </c>
      <c r="E86" s="362" t="s">
        <v>188</v>
      </c>
      <c r="F86" s="327">
        <f t="shared" si="3"/>
        <v>46260300</v>
      </c>
    </row>
    <row r="87" spans="1:6" s="159" customFormat="1" ht="51">
      <c r="A87" s="353">
        <v>41032300</v>
      </c>
      <c r="B87" s="369" t="s">
        <v>350</v>
      </c>
      <c r="C87" s="327">
        <v>16440400</v>
      </c>
      <c r="D87" s="361" t="s">
        <v>188</v>
      </c>
      <c r="E87" s="362" t="s">
        <v>188</v>
      </c>
      <c r="F87" s="327">
        <f t="shared" si="3"/>
        <v>16440400</v>
      </c>
    </row>
    <row r="88" spans="1:6" s="159" customFormat="1" ht="25.5" customHeight="1">
      <c r="A88" s="353">
        <v>41033100</v>
      </c>
      <c r="B88" s="369" t="s">
        <v>348</v>
      </c>
      <c r="C88" s="327">
        <v>4518500</v>
      </c>
      <c r="D88" s="361" t="s">
        <v>188</v>
      </c>
      <c r="E88" s="362" t="s">
        <v>188</v>
      </c>
      <c r="F88" s="327">
        <f t="shared" si="3"/>
        <v>4518500</v>
      </c>
    </row>
    <row r="89" spans="1:6" s="159" customFormat="1" ht="25.5" customHeight="1">
      <c r="A89" s="353">
        <v>41033800</v>
      </c>
      <c r="B89" s="369" t="s">
        <v>201</v>
      </c>
      <c r="C89" s="327">
        <v>34765900</v>
      </c>
      <c r="D89" s="361" t="s">
        <v>188</v>
      </c>
      <c r="E89" s="362" t="s">
        <v>188</v>
      </c>
      <c r="F89" s="327">
        <f>SUM(C89:E89)</f>
        <v>34765900</v>
      </c>
    </row>
    <row r="90" spans="1:6" s="159" customFormat="1" ht="63.75">
      <c r="A90" s="353">
        <v>41034300</v>
      </c>
      <c r="B90" s="369" t="s">
        <v>202</v>
      </c>
      <c r="C90" s="327" t="s">
        <v>188</v>
      </c>
      <c r="D90" s="361">
        <v>965300</v>
      </c>
      <c r="E90" s="362" t="s">
        <v>188</v>
      </c>
      <c r="F90" s="327">
        <f>SUM(C90:E90)</f>
        <v>965300</v>
      </c>
    </row>
    <row r="91" spans="1:6" s="159" customFormat="1" ht="51">
      <c r="A91" s="353">
        <v>41034900</v>
      </c>
      <c r="B91" s="369" t="s">
        <v>352</v>
      </c>
      <c r="C91" s="327" t="s">
        <v>188</v>
      </c>
      <c r="D91" s="361">
        <v>17058600</v>
      </c>
      <c r="E91" s="362" t="s">
        <v>188</v>
      </c>
      <c r="F91" s="327">
        <f>SUM(C91:E91)</f>
        <v>17058600</v>
      </c>
    </row>
    <row r="92" spans="1:6" s="159" customFormat="1" ht="51">
      <c r="A92" s="353">
        <v>41035800</v>
      </c>
      <c r="B92" s="369" t="s">
        <v>351</v>
      </c>
      <c r="C92" s="327">
        <v>3052400</v>
      </c>
      <c r="D92" s="361" t="s">
        <v>188</v>
      </c>
      <c r="E92" s="362" t="s">
        <v>188</v>
      </c>
      <c r="F92" s="327">
        <f>SUM(C92:E92)</f>
        <v>3052400</v>
      </c>
    </row>
    <row r="93" spans="1:6" s="159" customFormat="1" ht="25.5" customHeight="1">
      <c r="A93" s="353">
        <v>41036200</v>
      </c>
      <c r="B93" s="369" t="s">
        <v>349</v>
      </c>
      <c r="C93" s="327">
        <v>3830000</v>
      </c>
      <c r="D93" s="361" t="s">
        <v>188</v>
      </c>
      <c r="E93" s="362" t="s">
        <v>188</v>
      </c>
      <c r="F93" s="327">
        <f t="shared" si="3"/>
        <v>3830000</v>
      </c>
    </row>
    <row r="94" spans="1:6" s="159" customFormat="1" ht="25.5" customHeight="1">
      <c r="A94" s="353">
        <v>41037100</v>
      </c>
      <c r="B94" s="369" t="s">
        <v>475</v>
      </c>
      <c r="C94" s="327">
        <v>900000</v>
      </c>
      <c r="D94" s="361">
        <v>1800000</v>
      </c>
      <c r="E94" s="362" t="s">
        <v>188</v>
      </c>
      <c r="F94" s="327">
        <f t="shared" si="3"/>
        <v>2700000</v>
      </c>
    </row>
    <row r="95" spans="1:6" s="159" customFormat="1" ht="39" thickBot="1">
      <c r="A95" s="353">
        <v>41037900</v>
      </c>
      <c r="B95" s="369" t="s">
        <v>347</v>
      </c>
      <c r="C95" s="327" t="s">
        <v>188</v>
      </c>
      <c r="D95" s="361">
        <v>5999600</v>
      </c>
      <c r="E95" s="362" t="s">
        <v>188</v>
      </c>
      <c r="F95" s="327">
        <f t="shared" si="3"/>
        <v>5999600</v>
      </c>
    </row>
    <row r="96" spans="1:6" s="161" customFormat="1" ht="20.25" customHeight="1" thickBot="1" thickTop="1">
      <c r="A96" s="483" t="s">
        <v>203</v>
      </c>
      <c r="B96" s="484"/>
      <c r="C96" s="381">
        <f>SUM(C76,C75)</f>
        <v>1158082000</v>
      </c>
      <c r="D96" s="382">
        <f>SUM(D76,D75)</f>
        <v>64654988</v>
      </c>
      <c r="E96" s="383">
        <f>SUM(E76,E75)</f>
        <v>1200000</v>
      </c>
      <c r="F96" s="381">
        <f>SUM(F76,F75)</f>
        <v>1222736988</v>
      </c>
    </row>
    <row r="97" spans="1:6" s="161" customFormat="1" ht="20.25" customHeight="1" thickTop="1">
      <c r="A97" s="395"/>
      <c r="B97" s="395"/>
      <c r="C97" s="396"/>
      <c r="D97" s="396"/>
      <c r="E97" s="396"/>
      <c r="F97" s="396"/>
    </row>
    <row r="98" ht="15.75">
      <c r="B98" s="106" t="s">
        <v>146</v>
      </c>
    </row>
  </sheetData>
  <mergeCells count="9">
    <mergeCell ref="A96:B96"/>
    <mergeCell ref="A75:B75"/>
    <mergeCell ref="C7:C9"/>
    <mergeCell ref="B7:B9"/>
    <mergeCell ref="D7:E7"/>
    <mergeCell ref="E1:F1"/>
    <mergeCell ref="F7:F9"/>
    <mergeCell ref="A7:A9"/>
    <mergeCell ref="A4:F4"/>
  </mergeCells>
  <printOptions horizontalCentered="1"/>
  <pageMargins left="0.4330708661417323" right="0.2362204724409449" top="0.3" bottom="0.31496062992125984" header="0.15748031496062992" footer="0.196850393700787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24"/>
  </sheetPr>
  <dimension ref="A1:N162"/>
  <sheetViews>
    <sheetView showZeros="0" view="pageBreakPreview" zoomScaleSheetLayoutView="100" workbookViewId="0" topLeftCell="A1">
      <pane xSplit="2" ySplit="13" topLeftCell="C126" activePane="bottomRight" state="frozen"/>
      <selection pane="topLeft" activeCell="D145" sqref="D145"/>
      <selection pane="topRight" activeCell="D145" sqref="D145"/>
      <selection pane="bottomLeft" activeCell="D145" sqref="D145"/>
      <selection pane="bottomRight" activeCell="B142" sqref="B142"/>
    </sheetView>
  </sheetViews>
  <sheetFormatPr defaultColWidth="9.00390625" defaultRowHeight="12.75"/>
  <cols>
    <col min="1" max="1" width="8.375" style="32" customWidth="1"/>
    <col min="2" max="2" width="36.625" style="4" customWidth="1"/>
    <col min="3" max="3" width="15.875" style="4" customWidth="1"/>
    <col min="4" max="4" width="17.125" style="4" customWidth="1"/>
    <col min="5" max="5" width="14.25390625" style="4" bestFit="1" customWidth="1"/>
    <col min="6" max="6" width="13.125" style="4" bestFit="1" customWidth="1"/>
    <col min="7" max="7" width="14.25390625" style="4" bestFit="1" customWidth="1"/>
    <col min="8" max="8" width="13.25390625" style="4" customWidth="1"/>
    <col min="9" max="9" width="13.125" style="4" bestFit="1" customWidth="1"/>
    <col min="10" max="10" width="11.875" style="4" bestFit="1" customWidth="1"/>
    <col min="11" max="11" width="11.625" style="4" customWidth="1"/>
    <col min="12" max="12" width="13.00390625" style="4" customWidth="1"/>
    <col min="13" max="13" width="11.875" style="4" bestFit="1" customWidth="1"/>
    <col min="14" max="14" width="16.00390625" style="4" bestFit="1" customWidth="1"/>
    <col min="15" max="16384" width="9.125" style="4" customWidth="1"/>
  </cols>
  <sheetData>
    <row r="1" spans="11:13" ht="12.75">
      <c r="K1" s="9"/>
      <c r="L1" s="110" t="s">
        <v>211</v>
      </c>
      <c r="M1" s="110"/>
    </row>
    <row r="2" spans="11:13" ht="12.75">
      <c r="K2" s="9"/>
      <c r="L2" s="110" t="s">
        <v>212</v>
      </c>
      <c r="M2" s="110"/>
    </row>
    <row r="3" spans="11:13" ht="12.75">
      <c r="K3" s="475" t="s">
        <v>130</v>
      </c>
      <c r="L3" s="475"/>
      <c r="M3" s="475"/>
    </row>
    <row r="4" spans="2:13" ht="26.25" customHeight="1" hidden="1">
      <c r="B4" s="470"/>
      <c r="C4" s="470"/>
      <c r="D4" s="470"/>
      <c r="E4" s="470"/>
      <c r="F4" s="470"/>
      <c r="G4" s="470"/>
      <c r="K4" s="487"/>
      <c r="L4" s="487"/>
      <c r="M4" s="487"/>
    </row>
    <row r="5" spans="2:13" ht="26.25" customHeight="1" hidden="1">
      <c r="B5" s="109"/>
      <c r="C5" s="109"/>
      <c r="D5" s="109"/>
      <c r="E5" s="109"/>
      <c r="F5" s="109"/>
      <c r="G5" s="109"/>
      <c r="K5" s="108"/>
      <c r="L5" s="108"/>
      <c r="M5" s="108"/>
    </row>
    <row r="6" ht="17.25" customHeight="1">
      <c r="B6" s="33" t="s">
        <v>287</v>
      </c>
    </row>
    <row r="7" spans="2:13" ht="12.75" customHeight="1">
      <c r="B7" s="33"/>
      <c r="M7" s="4" t="s">
        <v>10</v>
      </c>
    </row>
    <row r="8" spans="1:14" ht="0.75" customHeight="1">
      <c r="A8" s="471" t="s">
        <v>166</v>
      </c>
      <c r="B8" s="485" t="s">
        <v>213</v>
      </c>
      <c r="C8" s="486" t="s">
        <v>214</v>
      </c>
      <c r="D8" s="486"/>
      <c r="E8" s="486"/>
      <c r="F8" s="486"/>
      <c r="G8" s="486"/>
      <c r="H8" s="486" t="s">
        <v>215</v>
      </c>
      <c r="I8" s="486"/>
      <c r="J8" s="486"/>
      <c r="K8" s="486"/>
      <c r="L8" s="486"/>
      <c r="M8" s="486"/>
      <c r="N8" s="472" t="s">
        <v>170</v>
      </c>
    </row>
    <row r="9" spans="1:14" ht="15.75" customHeight="1">
      <c r="A9" s="471"/>
      <c r="B9" s="485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72"/>
    </row>
    <row r="10" spans="1:14" ht="13.5" customHeight="1">
      <c r="A10" s="471"/>
      <c r="B10" s="485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72"/>
    </row>
    <row r="11" spans="1:14" ht="13.5" customHeight="1">
      <c r="A11" s="471"/>
      <c r="B11" s="485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72"/>
    </row>
    <row r="12" spans="1:14" ht="69" customHeight="1">
      <c r="A12" s="471"/>
      <c r="B12" s="485"/>
      <c r="C12" s="111" t="s">
        <v>216</v>
      </c>
      <c r="D12" s="112" t="s">
        <v>466</v>
      </c>
      <c r="E12" s="113" t="s">
        <v>217</v>
      </c>
      <c r="F12" s="113" t="s">
        <v>218</v>
      </c>
      <c r="G12" s="112" t="s">
        <v>467</v>
      </c>
      <c r="H12" s="111" t="s">
        <v>216</v>
      </c>
      <c r="I12" s="112" t="s">
        <v>466</v>
      </c>
      <c r="J12" s="113" t="s">
        <v>217</v>
      </c>
      <c r="K12" s="113" t="s">
        <v>218</v>
      </c>
      <c r="L12" s="112" t="s">
        <v>467</v>
      </c>
      <c r="M12" s="114" t="s">
        <v>468</v>
      </c>
      <c r="N12" s="472"/>
    </row>
    <row r="13" spans="1:14" ht="13.5" customHeight="1">
      <c r="A13" s="34">
        <v>1</v>
      </c>
      <c r="B13" s="35">
        <v>2</v>
      </c>
      <c r="C13" s="36">
        <v>3</v>
      </c>
      <c r="D13" s="36">
        <v>4</v>
      </c>
      <c r="E13" s="36">
        <v>5</v>
      </c>
      <c r="F13" s="37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7">
        <v>12</v>
      </c>
      <c r="M13" s="36">
        <v>13</v>
      </c>
      <c r="N13" s="36">
        <v>14</v>
      </c>
    </row>
    <row r="14" spans="1:14" s="6" customFormat="1" ht="13.5" customHeight="1">
      <c r="A14" s="38" t="s">
        <v>219</v>
      </c>
      <c r="B14" s="115" t="s">
        <v>220</v>
      </c>
      <c r="C14" s="181">
        <f aca="true" t="shared" si="0" ref="C14:N14">C15</f>
        <v>4067800</v>
      </c>
      <c r="D14" s="181">
        <f t="shared" si="0"/>
        <v>3967800</v>
      </c>
      <c r="E14" s="181">
        <f t="shared" si="0"/>
        <v>1709200</v>
      </c>
      <c r="F14" s="181">
        <f t="shared" si="0"/>
        <v>304000</v>
      </c>
      <c r="G14" s="181">
        <f t="shared" si="0"/>
        <v>100000</v>
      </c>
      <c r="H14" s="181">
        <f t="shared" si="0"/>
        <v>0</v>
      </c>
      <c r="I14" s="181">
        <f t="shared" si="0"/>
        <v>0</v>
      </c>
      <c r="J14" s="181">
        <f t="shared" si="0"/>
        <v>0</v>
      </c>
      <c r="K14" s="181">
        <f t="shared" si="0"/>
        <v>0</v>
      </c>
      <c r="L14" s="181">
        <f t="shared" si="0"/>
        <v>0</v>
      </c>
      <c r="M14" s="181">
        <f t="shared" si="0"/>
        <v>0</v>
      </c>
      <c r="N14" s="181">
        <f t="shared" si="0"/>
        <v>4067800</v>
      </c>
    </row>
    <row r="15" spans="1:14" ht="13.5" customHeight="1">
      <c r="A15" s="3" t="s">
        <v>221</v>
      </c>
      <c r="B15" s="116" t="s">
        <v>222</v>
      </c>
      <c r="C15" s="182">
        <f>'Додаток №3'!D13</f>
        <v>4067800</v>
      </c>
      <c r="D15" s="182">
        <f>'Додаток №3'!E13</f>
        <v>3967800</v>
      </c>
      <c r="E15" s="182">
        <f>'Додаток №3'!F13</f>
        <v>1709200</v>
      </c>
      <c r="F15" s="182">
        <f>'Додаток №3'!G13</f>
        <v>304000</v>
      </c>
      <c r="G15" s="182">
        <f>'Додаток №3'!H13</f>
        <v>100000</v>
      </c>
      <c r="H15" s="182">
        <f>'Додаток №3'!I13</f>
        <v>0</v>
      </c>
      <c r="I15" s="182">
        <f>'Додаток №3'!J13</f>
        <v>0</v>
      </c>
      <c r="J15" s="182">
        <f>'Додаток №3'!K13</f>
        <v>0</v>
      </c>
      <c r="K15" s="182">
        <f>'Додаток №3'!L13</f>
        <v>0</v>
      </c>
      <c r="L15" s="182">
        <f>'Додаток №3'!M13</f>
        <v>0</v>
      </c>
      <c r="M15" s="182">
        <f>'Додаток №3'!N13</f>
        <v>0</v>
      </c>
      <c r="N15" s="182">
        <f>'Додаток №3'!O13</f>
        <v>4067800</v>
      </c>
    </row>
    <row r="16" spans="1:14" s="6" customFormat="1" ht="13.5" customHeight="1">
      <c r="A16" s="5" t="s">
        <v>223</v>
      </c>
      <c r="B16" s="117" t="s">
        <v>224</v>
      </c>
      <c r="C16" s="181">
        <f>'Додаток №3'!D23+'Додаток №3'!D47+'Додаток №3'!D116+'Додаток №3'!D161</f>
        <v>153822687</v>
      </c>
      <c r="D16" s="181">
        <f>'Додаток №3'!E23+'Додаток №3'!E47+'Додаток №3'!E116+'Додаток №3'!E161</f>
        <v>124798776</v>
      </c>
      <c r="E16" s="181">
        <f>'Додаток №3'!F23+'Додаток №3'!F47+'Додаток №3'!F116+'Додаток №3'!F161</f>
        <v>36558110</v>
      </c>
      <c r="F16" s="181">
        <f>'Додаток №3'!G23+'Додаток №3'!G47+'Додаток №3'!G116+'Додаток №3'!G161</f>
        <v>7474037</v>
      </c>
      <c r="G16" s="181">
        <f>'Додаток №3'!H23+'Додаток №3'!H47+'Додаток №3'!H116+'Додаток №3'!H161</f>
        <v>29023911</v>
      </c>
      <c r="H16" s="181">
        <f>'Додаток №3'!I23+'Додаток №3'!I47+'Додаток №3'!I116+'Додаток №3'!I161</f>
        <v>4802301</v>
      </c>
      <c r="I16" s="181">
        <f>'Додаток №3'!J23+'Додаток №3'!J47+'Додаток №3'!J116+'Додаток №3'!J161</f>
        <v>4333667</v>
      </c>
      <c r="J16" s="181">
        <f>'Додаток №3'!K23+'Додаток №3'!K47+'Додаток №3'!K116+'Додаток №3'!K161</f>
        <v>312500</v>
      </c>
      <c r="K16" s="181">
        <f>'Додаток №3'!L23+'Додаток №3'!L47+'Додаток №3'!L116+'Додаток №3'!L161</f>
        <v>83930</v>
      </c>
      <c r="L16" s="181">
        <f>'Додаток №3'!M23+'Додаток №3'!M47+'Додаток №3'!M116+'Додаток №3'!M161</f>
        <v>468634</v>
      </c>
      <c r="M16" s="181">
        <f>'Додаток №3'!N23+'Додаток №3'!N47+'Додаток №3'!N116+'Додаток №3'!N161</f>
        <v>0</v>
      </c>
      <c r="N16" s="181">
        <f>'Додаток №3'!O23+'Додаток №3'!O47+'Додаток №3'!O116+'Додаток №3'!O161</f>
        <v>158624988</v>
      </c>
    </row>
    <row r="17" spans="1:14" s="270" customFormat="1" ht="48">
      <c r="A17" s="266"/>
      <c r="B17" s="272" t="str">
        <f>'Додаток №3'!C39</f>
        <v>в т.ч. за рахунок субвенції з державного бюджету на комп"ютеризацію та інформатизацію загальноосвітніх навчальних закладів районів</v>
      </c>
      <c r="C17" s="269">
        <f>'Додаток №3'!D39</f>
        <v>4518500</v>
      </c>
      <c r="D17" s="269">
        <f>'Додаток №3'!E39</f>
        <v>0</v>
      </c>
      <c r="E17" s="269">
        <f>'Додаток №3'!F39</f>
        <v>0</v>
      </c>
      <c r="F17" s="269">
        <f>'Додаток №3'!G39</f>
        <v>0</v>
      </c>
      <c r="G17" s="269">
        <f>'Додаток №3'!H39</f>
        <v>4518500</v>
      </c>
      <c r="H17" s="269">
        <f>'Додаток №3'!I39</f>
        <v>0</v>
      </c>
      <c r="I17" s="269">
        <f>'Додаток №3'!J39</f>
        <v>0</v>
      </c>
      <c r="J17" s="269">
        <f>'Додаток №3'!K39</f>
        <v>0</v>
      </c>
      <c r="K17" s="269">
        <f>'Додаток №3'!L39</f>
        <v>0</v>
      </c>
      <c r="L17" s="269">
        <f>'Додаток №3'!M39</f>
        <v>0</v>
      </c>
      <c r="M17" s="269">
        <f>'Додаток №3'!N39</f>
        <v>0</v>
      </c>
      <c r="N17" s="269">
        <f>'Додаток №3'!O39</f>
        <v>4518500</v>
      </c>
    </row>
    <row r="18" spans="1:14" s="270" customFormat="1" ht="48">
      <c r="A18" s="266"/>
      <c r="B18" s="272" t="str">
        <f>'Додаток №3'!C40</f>
        <v>в т.ч. за рахунок субвенції з державного бюджету на придбання шкільних автобусів для перевезення дітей, що проживають у сільській місцевості</v>
      </c>
      <c r="C18" s="269">
        <f>'Додаток №3'!D40</f>
        <v>3830000</v>
      </c>
      <c r="D18" s="269">
        <f>'Додаток №3'!E40</f>
        <v>0</v>
      </c>
      <c r="E18" s="269">
        <f>'Додаток №3'!F40</f>
        <v>0</v>
      </c>
      <c r="F18" s="269">
        <f>'Додаток №3'!G40</f>
        <v>0</v>
      </c>
      <c r="G18" s="269">
        <f>'Додаток №3'!H40</f>
        <v>3830000</v>
      </c>
      <c r="H18" s="269">
        <f>'Додаток №3'!I40</f>
        <v>0</v>
      </c>
      <c r="I18" s="269">
        <f>'Додаток №3'!J40</f>
        <v>0</v>
      </c>
      <c r="J18" s="269">
        <f>'Додаток №3'!K40</f>
        <v>0</v>
      </c>
      <c r="K18" s="269">
        <f>'Додаток №3'!L40</f>
        <v>0</v>
      </c>
      <c r="L18" s="269">
        <f>'Додаток №3'!M40</f>
        <v>0</v>
      </c>
      <c r="M18" s="269">
        <f>'Додаток №3'!N40</f>
        <v>0</v>
      </c>
      <c r="N18" s="269">
        <f>'Додаток №3'!O40</f>
        <v>3830000</v>
      </c>
    </row>
    <row r="19" spans="1:14" s="270" customFormat="1" ht="89.25" customHeight="1">
      <c r="A19" s="266"/>
      <c r="B19" s="272" t="s">
        <v>363</v>
      </c>
      <c r="C19" s="269">
        <f>'Додаток №3'!D41+'Додаток №3'!D50+'Додаток №3'!D120</f>
        <v>1462500</v>
      </c>
      <c r="D19" s="269">
        <f>'Додаток №3'!E41+'Додаток №3'!E50+'Додаток №3'!E120</f>
        <v>1462500</v>
      </c>
      <c r="E19" s="269">
        <f>'Додаток №3'!F41+'Додаток №3'!F50+'Додаток №3'!F120</f>
        <v>0</v>
      </c>
      <c r="F19" s="269">
        <f>'Додаток №3'!G41+'Додаток №3'!G50+'Додаток №3'!G120</f>
        <v>0</v>
      </c>
      <c r="G19" s="269">
        <f>'Додаток №3'!H41+'Додаток №3'!H50+'Додаток №3'!H120</f>
        <v>0</v>
      </c>
      <c r="H19" s="269">
        <f>'Додаток №3'!I41+'Додаток №3'!I50+'Додаток №3'!I120</f>
        <v>0</v>
      </c>
      <c r="I19" s="269">
        <f>'Додаток №3'!J41+'Додаток №3'!J50+'Додаток №3'!J120</f>
        <v>0</v>
      </c>
      <c r="J19" s="269">
        <f>'Додаток №3'!K41+'Додаток №3'!K50+'Додаток №3'!K120</f>
        <v>0</v>
      </c>
      <c r="K19" s="269">
        <f>'Додаток №3'!L41+'Додаток №3'!L50+'Додаток №3'!L120</f>
        <v>0</v>
      </c>
      <c r="L19" s="269">
        <f>'Додаток №3'!M41+'Додаток №3'!M50+'Додаток №3'!M120</f>
        <v>0</v>
      </c>
      <c r="M19" s="269">
        <f>'Додаток №3'!N41+'Додаток №3'!N50+'Додаток №3'!N120</f>
        <v>0</v>
      </c>
      <c r="N19" s="269">
        <f>'Додаток №3'!O41+'Додаток №3'!O50+'Додаток №3'!O120</f>
        <v>1462500</v>
      </c>
    </row>
    <row r="20" spans="1:14" s="6" customFormat="1" ht="13.5" customHeight="1">
      <c r="A20" s="5" t="s">
        <v>225</v>
      </c>
      <c r="B20" s="115" t="s">
        <v>226</v>
      </c>
      <c r="C20" s="181">
        <f>'Додаток №3'!D51</f>
        <v>225202700</v>
      </c>
      <c r="D20" s="181">
        <f>'Додаток №3'!E51</f>
        <v>202693500</v>
      </c>
      <c r="E20" s="181">
        <f>'Додаток №3'!F51</f>
        <v>87570000</v>
      </c>
      <c r="F20" s="181">
        <f>'Додаток №3'!G51</f>
        <v>17670000</v>
      </c>
      <c r="G20" s="181">
        <f>'Додаток №3'!H51</f>
        <v>22509200</v>
      </c>
      <c r="H20" s="181">
        <f>'Додаток №3'!I51</f>
        <v>9033737</v>
      </c>
      <c r="I20" s="181">
        <f>'Додаток №3'!J51</f>
        <v>2883137</v>
      </c>
      <c r="J20" s="181">
        <f>'Додаток №3'!K51</f>
        <v>1157660</v>
      </c>
      <c r="K20" s="181">
        <f>'Додаток №3'!L51</f>
        <v>222700</v>
      </c>
      <c r="L20" s="181">
        <f>'Додаток №3'!M51</f>
        <v>6150600</v>
      </c>
      <c r="M20" s="181">
        <f>'Додаток №3'!N51</f>
        <v>0</v>
      </c>
      <c r="N20" s="181">
        <f>'Додаток №3'!O51</f>
        <v>234236437</v>
      </c>
    </row>
    <row r="21" spans="1:14" s="270" customFormat="1" ht="73.5" customHeight="1">
      <c r="A21" s="266"/>
      <c r="B21" s="268" t="str">
        <f>'Додаток №3'!C67</f>
        <v>в т.ч. за рахунок субвенції з державного бюджету на оснащення сільських  амбулаторій та фельдшерсько-акушерських пунктів, придбання автомобілів швидкої медичної допомоги для сільських закладів охорони здоров"я</v>
      </c>
      <c r="C21" s="269">
        <f>'Додаток №3'!D67</f>
        <v>0</v>
      </c>
      <c r="D21" s="269">
        <f>'Додаток №3'!E67</f>
        <v>0</v>
      </c>
      <c r="E21" s="269">
        <f>'Додаток №3'!F67</f>
        <v>0</v>
      </c>
      <c r="F21" s="269">
        <f>'Додаток №3'!G67</f>
        <v>0</v>
      </c>
      <c r="G21" s="269">
        <f>'Додаток №3'!H67</f>
        <v>0</v>
      </c>
      <c r="H21" s="269">
        <f>'Додаток №3'!I67</f>
        <v>5999600</v>
      </c>
      <c r="I21" s="269">
        <f>'Додаток №3'!J67</f>
        <v>0</v>
      </c>
      <c r="J21" s="269">
        <f>'Додаток №3'!K67</f>
        <v>0</v>
      </c>
      <c r="K21" s="269">
        <f>'Додаток №3'!L67</f>
        <v>0</v>
      </c>
      <c r="L21" s="269">
        <f>'Додаток №3'!M67</f>
        <v>5999600</v>
      </c>
      <c r="M21" s="269">
        <f>'Додаток №3'!N67</f>
        <v>0</v>
      </c>
      <c r="N21" s="269">
        <f>'Додаток №3'!O67</f>
        <v>5999600</v>
      </c>
    </row>
    <row r="22" spans="1:14" s="265" customFormat="1" ht="85.5" customHeight="1">
      <c r="A22" s="264"/>
      <c r="B22" s="267" t="s">
        <v>363</v>
      </c>
      <c r="C22" s="271">
        <f>'Додаток №3'!D72</f>
        <v>27000</v>
      </c>
      <c r="D22" s="271">
        <f>'Додаток №3'!E72</f>
        <v>27000</v>
      </c>
      <c r="E22" s="271">
        <f>'Додаток №3'!F72</f>
        <v>0</v>
      </c>
      <c r="F22" s="271">
        <f>'Додаток №3'!G72</f>
        <v>0</v>
      </c>
      <c r="G22" s="271">
        <f>'Додаток №3'!H72</f>
        <v>0</v>
      </c>
      <c r="H22" s="271">
        <f>'Додаток №3'!I72</f>
        <v>0</v>
      </c>
      <c r="I22" s="271">
        <f>'Додаток №3'!J72</f>
        <v>0</v>
      </c>
      <c r="J22" s="271">
        <f>'Додаток №3'!K72</f>
        <v>0</v>
      </c>
      <c r="K22" s="271">
        <f>'Додаток №3'!L72</f>
        <v>0</v>
      </c>
      <c r="L22" s="271">
        <f>'Додаток №3'!M72</f>
        <v>0</v>
      </c>
      <c r="M22" s="271">
        <f>'Додаток №3'!N72</f>
        <v>0</v>
      </c>
      <c r="N22" s="271">
        <f>'Додаток №3'!O72</f>
        <v>27000</v>
      </c>
    </row>
    <row r="23" spans="1:14" s="6" customFormat="1" ht="25.5" customHeight="1">
      <c r="A23" s="5" t="s">
        <v>227</v>
      </c>
      <c r="B23" s="117" t="s">
        <v>228</v>
      </c>
      <c r="C23" s="181">
        <f aca="true" t="shared" si="1" ref="C23:N23">SUM(C24:C45)</f>
        <v>57724000</v>
      </c>
      <c r="D23" s="181">
        <f t="shared" si="1"/>
        <v>56817000</v>
      </c>
      <c r="E23" s="181">
        <f t="shared" si="1"/>
        <v>25043200</v>
      </c>
      <c r="F23" s="181">
        <f t="shared" si="1"/>
        <v>5126480</v>
      </c>
      <c r="G23" s="181">
        <f t="shared" si="1"/>
        <v>907000</v>
      </c>
      <c r="H23" s="181">
        <f t="shared" si="1"/>
        <v>9932000</v>
      </c>
      <c r="I23" s="181">
        <f t="shared" si="1"/>
        <v>9127000</v>
      </c>
      <c r="J23" s="181">
        <f t="shared" si="1"/>
        <v>0</v>
      </c>
      <c r="K23" s="181">
        <f t="shared" si="1"/>
        <v>2000</v>
      </c>
      <c r="L23" s="181">
        <f t="shared" si="1"/>
        <v>805000</v>
      </c>
      <c r="M23" s="181">
        <f t="shared" si="1"/>
        <v>0</v>
      </c>
      <c r="N23" s="181">
        <f t="shared" si="1"/>
        <v>67656000</v>
      </c>
    </row>
    <row r="24" spans="1:14" ht="13.5" customHeight="1">
      <c r="A24" s="3" t="s">
        <v>229</v>
      </c>
      <c r="B24" s="118" t="s">
        <v>230</v>
      </c>
      <c r="C24" s="182">
        <f>'Додаток №3'!D77</f>
        <v>600</v>
      </c>
      <c r="D24" s="182">
        <f>'Додаток №3'!E77</f>
        <v>600</v>
      </c>
      <c r="E24" s="182">
        <f>'Додаток №3'!F77</f>
        <v>0</v>
      </c>
      <c r="F24" s="182">
        <f>'Додаток №3'!G77</f>
        <v>0</v>
      </c>
      <c r="G24" s="182">
        <f>'Додаток №3'!H77</f>
        <v>0</v>
      </c>
      <c r="H24" s="182">
        <f>'Додаток №3'!I77</f>
        <v>0</v>
      </c>
      <c r="I24" s="182">
        <f>'Додаток №3'!J77</f>
        <v>0</v>
      </c>
      <c r="J24" s="182">
        <f>'Додаток №3'!K77</f>
        <v>0</v>
      </c>
      <c r="K24" s="182">
        <f>'Додаток №3'!L77</f>
        <v>0</v>
      </c>
      <c r="L24" s="182">
        <f>'Додаток №3'!M77</f>
        <v>0</v>
      </c>
      <c r="M24" s="182">
        <f>'Додаток №3'!N77</f>
        <v>0</v>
      </c>
      <c r="N24" s="182">
        <f>'Додаток №3'!O77</f>
        <v>600</v>
      </c>
    </row>
    <row r="25" spans="1:14" ht="17.25" customHeight="1">
      <c r="A25" s="3" t="s">
        <v>231</v>
      </c>
      <c r="B25" s="118" t="s">
        <v>232</v>
      </c>
      <c r="C25" s="182">
        <f>'Додаток №3'!D78+'Додаток №3'!D162+'Додаток №3'!D14</f>
        <v>1085400</v>
      </c>
      <c r="D25" s="182">
        <f>'Додаток №3'!E78+'Додаток №3'!E162+'Додаток №3'!E14</f>
        <v>1085400</v>
      </c>
      <c r="E25" s="182">
        <f>'Додаток №3'!F78+'Додаток №3'!F162+'Додаток №3'!F14</f>
        <v>0</v>
      </c>
      <c r="F25" s="182">
        <f>'Додаток №3'!G78+'Додаток №3'!G162+'Додаток №3'!G14</f>
        <v>0</v>
      </c>
      <c r="G25" s="182">
        <f>'Додаток №3'!H78+'Додаток №3'!H162+'Додаток №3'!H14</f>
        <v>0</v>
      </c>
      <c r="H25" s="182">
        <f>'Додаток №3'!I78+'Додаток №3'!I162+'Додаток №3'!I14</f>
        <v>0</v>
      </c>
      <c r="I25" s="182">
        <f>'Додаток №3'!J78+'Додаток №3'!J162+'Додаток №3'!J14</f>
        <v>0</v>
      </c>
      <c r="J25" s="182">
        <f>'Додаток №3'!K78+'Додаток №3'!K162+'Додаток №3'!K14</f>
        <v>0</v>
      </c>
      <c r="K25" s="182">
        <f>'Додаток №3'!L78+'Додаток №3'!L162+'Додаток №3'!L14</f>
        <v>0</v>
      </c>
      <c r="L25" s="182">
        <f>'Додаток №3'!M78+'Додаток №3'!M162+'Додаток №3'!M14</f>
        <v>0</v>
      </c>
      <c r="M25" s="182">
        <f>'Додаток №3'!N78+'Додаток №3'!N162+'Додаток №3'!N14</f>
        <v>0</v>
      </c>
      <c r="N25" s="182">
        <f>'Додаток №3'!O78+'Додаток №3'!O162+'Додаток №3'!O14</f>
        <v>1085400</v>
      </c>
    </row>
    <row r="26" spans="1:14" ht="26.25" customHeight="1">
      <c r="A26" s="3" t="s">
        <v>233</v>
      </c>
      <c r="B26" s="118" t="s">
        <v>234</v>
      </c>
      <c r="C26" s="182">
        <f>'Додаток №3'!D79</f>
        <v>236100</v>
      </c>
      <c r="D26" s="182">
        <f>'Додаток №3'!E79</f>
        <v>236100</v>
      </c>
      <c r="E26" s="182">
        <f>'Додаток №3'!F79</f>
        <v>0</v>
      </c>
      <c r="F26" s="182">
        <f>'Додаток №3'!G79</f>
        <v>0</v>
      </c>
      <c r="G26" s="182">
        <f>'Додаток №3'!H79</f>
        <v>0</v>
      </c>
      <c r="H26" s="182">
        <f>'Додаток №3'!I79</f>
        <v>0</v>
      </c>
      <c r="I26" s="182">
        <f>'Додаток №3'!J79</f>
        <v>0</v>
      </c>
      <c r="J26" s="182">
        <f>'Додаток №3'!K79</f>
        <v>0</v>
      </c>
      <c r="K26" s="182">
        <f>'Додаток №3'!L79</f>
        <v>0</v>
      </c>
      <c r="L26" s="182">
        <f>'Додаток №3'!M79</f>
        <v>0</v>
      </c>
      <c r="M26" s="182">
        <f>'Додаток №3'!N79</f>
        <v>0</v>
      </c>
      <c r="N26" s="182">
        <f>'Додаток №3'!O79</f>
        <v>236100</v>
      </c>
    </row>
    <row r="27" spans="1:14" ht="14.25" customHeight="1">
      <c r="A27" s="8" t="s">
        <v>144</v>
      </c>
      <c r="B27" s="39" t="s">
        <v>145</v>
      </c>
      <c r="C27" s="182">
        <f>'Додаток №3'!D80</f>
        <v>826800</v>
      </c>
      <c r="D27" s="182">
        <f>'Додаток №3'!E80</f>
        <v>826800</v>
      </c>
      <c r="E27" s="182">
        <f>'Додаток №3'!F80</f>
        <v>0</v>
      </c>
      <c r="F27" s="182">
        <f>'Додаток №3'!G80</f>
        <v>0</v>
      </c>
      <c r="G27" s="182">
        <f>'Додаток №3'!H80</f>
        <v>0</v>
      </c>
      <c r="H27" s="182">
        <f>'Додаток №3'!I80</f>
        <v>0</v>
      </c>
      <c r="I27" s="182">
        <f>'Додаток №3'!J80</f>
        <v>0</v>
      </c>
      <c r="J27" s="182">
        <f>'Додаток №3'!K80</f>
        <v>0</v>
      </c>
      <c r="K27" s="182">
        <f>'Додаток №3'!L80</f>
        <v>0</v>
      </c>
      <c r="L27" s="182">
        <f>'Додаток №3'!M80</f>
        <v>0</v>
      </c>
      <c r="M27" s="182">
        <f>'Додаток №3'!N80</f>
        <v>0</v>
      </c>
      <c r="N27" s="182">
        <f>'Додаток №3'!O80</f>
        <v>826800</v>
      </c>
    </row>
    <row r="28" spans="1:14" ht="15.75" customHeight="1">
      <c r="A28" s="3" t="s">
        <v>46</v>
      </c>
      <c r="B28" s="118" t="s">
        <v>235</v>
      </c>
      <c r="C28" s="182">
        <f>'Додаток №3'!D81</f>
        <v>3905800</v>
      </c>
      <c r="D28" s="182">
        <f>'Додаток №3'!E81</f>
        <v>3905800</v>
      </c>
      <c r="E28" s="182">
        <f>'Додаток №3'!F81</f>
        <v>1896000</v>
      </c>
      <c r="F28" s="182">
        <f>'Додаток №3'!G81</f>
        <v>473000</v>
      </c>
      <c r="G28" s="182">
        <f>'Додаток №3'!H81</f>
        <v>0</v>
      </c>
      <c r="H28" s="182">
        <f>'Додаток №3'!I81</f>
        <v>530000</v>
      </c>
      <c r="I28" s="182">
        <f>'Додаток №3'!J81</f>
        <v>475000</v>
      </c>
      <c r="J28" s="182">
        <f>'Додаток №3'!K81</f>
        <v>0</v>
      </c>
      <c r="K28" s="182">
        <f>'Додаток №3'!L81</f>
        <v>0</v>
      </c>
      <c r="L28" s="182">
        <f>'Додаток №3'!M81</f>
        <v>55000</v>
      </c>
      <c r="M28" s="182">
        <f>'Додаток №3'!N81</f>
        <v>0</v>
      </c>
      <c r="N28" s="182">
        <f>'Додаток №3'!O81</f>
        <v>4435800</v>
      </c>
    </row>
    <row r="29" spans="1:14" ht="17.25" customHeight="1">
      <c r="A29" s="3" t="s">
        <v>236</v>
      </c>
      <c r="B29" s="118" t="s">
        <v>237</v>
      </c>
      <c r="C29" s="182">
        <f>'Додаток №3'!D92</f>
        <v>2259600</v>
      </c>
      <c r="D29" s="182">
        <f>'Додаток №3'!E92</f>
        <v>2257600</v>
      </c>
      <c r="E29" s="182">
        <f>'Додаток №3'!F92</f>
        <v>1126500</v>
      </c>
      <c r="F29" s="182">
        <f>'Додаток №3'!G92</f>
        <v>246730</v>
      </c>
      <c r="G29" s="182">
        <f>'Додаток №3'!H92</f>
        <v>2000</v>
      </c>
      <c r="H29" s="182">
        <f>'Додаток №3'!I92</f>
        <v>0</v>
      </c>
      <c r="I29" s="182">
        <f>'Додаток №3'!J92</f>
        <v>0</v>
      </c>
      <c r="J29" s="182">
        <f>'Додаток №3'!K92</f>
        <v>0</v>
      </c>
      <c r="K29" s="182">
        <f>'Додаток №3'!L92</f>
        <v>0</v>
      </c>
      <c r="L29" s="182">
        <f>'Додаток №3'!M92</f>
        <v>0</v>
      </c>
      <c r="M29" s="182">
        <f>'Додаток №3'!N92</f>
        <v>0</v>
      </c>
      <c r="N29" s="182">
        <f>'Додаток №3'!O92</f>
        <v>2259600</v>
      </c>
    </row>
    <row r="30" spans="1:14" ht="23.25" customHeight="1">
      <c r="A30" s="3" t="s">
        <v>238</v>
      </c>
      <c r="B30" s="135" t="s">
        <v>239</v>
      </c>
      <c r="C30" s="182">
        <f>'Додаток №3'!D93</f>
        <v>60000</v>
      </c>
      <c r="D30" s="182">
        <f>'Додаток №3'!E93</f>
        <v>60000</v>
      </c>
      <c r="E30" s="182">
        <f>'Додаток №3'!F93</f>
        <v>0</v>
      </c>
      <c r="F30" s="182">
        <f>'Додаток №3'!G93</f>
        <v>0</v>
      </c>
      <c r="G30" s="182">
        <f>'Додаток №3'!H93</f>
        <v>0</v>
      </c>
      <c r="H30" s="182">
        <f>'Додаток №3'!I93</f>
        <v>0</v>
      </c>
      <c r="I30" s="182">
        <f>'Додаток №3'!J93</f>
        <v>0</v>
      </c>
      <c r="J30" s="182">
        <f>'Додаток №3'!K93</f>
        <v>0</v>
      </c>
      <c r="K30" s="182">
        <f>'Додаток №3'!L93</f>
        <v>0</v>
      </c>
      <c r="L30" s="182">
        <f>'Додаток №3'!M93</f>
        <v>0</v>
      </c>
      <c r="M30" s="182">
        <f>'Додаток №3'!N93</f>
        <v>0</v>
      </c>
      <c r="N30" s="182">
        <f>'Додаток №3'!O93</f>
        <v>60000</v>
      </c>
    </row>
    <row r="31" spans="1:14" ht="38.25" customHeight="1">
      <c r="A31" s="3" t="s">
        <v>240</v>
      </c>
      <c r="B31" s="135" t="s">
        <v>241</v>
      </c>
      <c r="C31" s="182">
        <f>'Додаток №3'!D82</f>
        <v>37968500</v>
      </c>
      <c r="D31" s="182">
        <f>'Додаток №3'!E82</f>
        <v>37068500</v>
      </c>
      <c r="E31" s="182">
        <f>'Додаток №3'!F82</f>
        <v>19455000</v>
      </c>
      <c r="F31" s="182">
        <f>'Додаток №3'!G82</f>
        <v>4233900</v>
      </c>
      <c r="G31" s="182">
        <f>'Додаток №3'!H82</f>
        <v>900000</v>
      </c>
      <c r="H31" s="182">
        <f>'Додаток №3'!I82</f>
        <v>9400000</v>
      </c>
      <c r="I31" s="182">
        <f>'Додаток №3'!J82</f>
        <v>8650000</v>
      </c>
      <c r="J31" s="182">
        <f>'Додаток №3'!K82</f>
        <v>0</v>
      </c>
      <c r="K31" s="182">
        <f>'Додаток №3'!L82</f>
        <v>0</v>
      </c>
      <c r="L31" s="182">
        <f>'Додаток №3'!M82</f>
        <v>750000</v>
      </c>
      <c r="M31" s="182">
        <f>'Додаток №3'!N82</f>
        <v>0</v>
      </c>
      <c r="N31" s="182">
        <f>'Додаток №3'!O82</f>
        <v>47368500</v>
      </c>
    </row>
    <row r="32" spans="1:14" ht="27.75" customHeight="1">
      <c r="A32" s="3" t="s">
        <v>242</v>
      </c>
      <c r="B32" s="118" t="s">
        <v>149</v>
      </c>
      <c r="C32" s="182">
        <f>'Додаток №3'!D97</f>
        <v>601000</v>
      </c>
      <c r="D32" s="182">
        <f>'Додаток №3'!E97</f>
        <v>596000</v>
      </c>
      <c r="E32" s="182">
        <f>'Додаток №3'!F97</f>
        <v>387100</v>
      </c>
      <c r="F32" s="182">
        <f>'Додаток №3'!G97</f>
        <v>12850</v>
      </c>
      <c r="G32" s="182">
        <f>'Додаток №3'!H97</f>
        <v>5000</v>
      </c>
      <c r="H32" s="182">
        <f>'Додаток №3'!I97</f>
        <v>0</v>
      </c>
      <c r="I32" s="182">
        <f>'Додаток №3'!J97</f>
        <v>0</v>
      </c>
      <c r="J32" s="182">
        <f>'Додаток №3'!K97</f>
        <v>0</v>
      </c>
      <c r="K32" s="182">
        <f>'Додаток №3'!L97</f>
        <v>0</v>
      </c>
      <c r="L32" s="182">
        <f>'Додаток №3'!M97</f>
        <v>0</v>
      </c>
      <c r="M32" s="182">
        <f>'Додаток №3'!N97</f>
        <v>0</v>
      </c>
      <c r="N32" s="182">
        <f>'Додаток №3'!O97</f>
        <v>601000</v>
      </c>
    </row>
    <row r="33" spans="1:14" ht="25.5" customHeight="1">
      <c r="A33" s="3" t="s">
        <v>243</v>
      </c>
      <c r="B33" s="118" t="s">
        <v>150</v>
      </c>
      <c r="C33" s="182">
        <f>'Додаток №3'!D98</f>
        <v>80000</v>
      </c>
      <c r="D33" s="182">
        <f>'Додаток №3'!E98</f>
        <v>80000</v>
      </c>
      <c r="E33" s="182">
        <f>'Додаток №3'!F98</f>
        <v>0</v>
      </c>
      <c r="F33" s="182">
        <f>'Додаток №3'!G98</f>
        <v>0</v>
      </c>
      <c r="G33" s="182">
        <f>'Додаток №3'!H98</f>
        <v>0</v>
      </c>
      <c r="H33" s="182">
        <f>'Додаток №3'!I98</f>
        <v>0</v>
      </c>
      <c r="I33" s="182">
        <f>'Додаток №3'!J98</f>
        <v>0</v>
      </c>
      <c r="J33" s="182">
        <f>'Додаток №3'!K98</f>
        <v>0</v>
      </c>
      <c r="K33" s="182">
        <f>'Додаток №3'!L98</f>
        <v>0</v>
      </c>
      <c r="L33" s="182">
        <f>'Додаток №3'!M98</f>
        <v>0</v>
      </c>
      <c r="M33" s="182">
        <f>'Додаток №3'!N98</f>
        <v>0</v>
      </c>
      <c r="N33" s="182">
        <f>'Додаток №3'!O98</f>
        <v>80000</v>
      </c>
    </row>
    <row r="34" spans="1:14" ht="26.25" customHeight="1">
      <c r="A34" s="3" t="s">
        <v>244</v>
      </c>
      <c r="B34" s="118" t="s">
        <v>245</v>
      </c>
      <c r="C34" s="182">
        <f>'Додаток №3'!D99</f>
        <v>305000</v>
      </c>
      <c r="D34" s="182">
        <f>'Додаток №3'!E99</f>
        <v>305000</v>
      </c>
      <c r="E34" s="182">
        <f>'Додаток №3'!F99</f>
        <v>0</v>
      </c>
      <c r="F34" s="182">
        <f>'Додаток №3'!G99</f>
        <v>0</v>
      </c>
      <c r="G34" s="182">
        <f>'Додаток №3'!H99</f>
        <v>0</v>
      </c>
      <c r="H34" s="182">
        <f>'Додаток №3'!I99</f>
        <v>0</v>
      </c>
      <c r="I34" s="182">
        <f>'Додаток №3'!J99</f>
        <v>0</v>
      </c>
      <c r="J34" s="182">
        <f>'Додаток №3'!K99</f>
        <v>0</v>
      </c>
      <c r="K34" s="182">
        <f>'Додаток №3'!L99</f>
        <v>0</v>
      </c>
      <c r="L34" s="182">
        <f>'Додаток №3'!M99</f>
        <v>0</v>
      </c>
      <c r="M34" s="182">
        <f>'Додаток №3'!N99</f>
        <v>0</v>
      </c>
      <c r="N34" s="182">
        <f>'Додаток №3'!O99</f>
        <v>305000</v>
      </c>
    </row>
    <row r="35" spans="1:14" ht="27" customHeight="1">
      <c r="A35" s="3" t="s">
        <v>246</v>
      </c>
      <c r="B35" s="118" t="s">
        <v>247</v>
      </c>
      <c r="C35" s="182">
        <f>'Додаток №3'!D100</f>
        <v>108000</v>
      </c>
      <c r="D35" s="182">
        <f>'Додаток №3'!E100</f>
        <v>108000</v>
      </c>
      <c r="E35" s="182">
        <f>'Додаток №3'!F100</f>
        <v>0</v>
      </c>
      <c r="F35" s="182">
        <f>'Додаток №3'!G100</f>
        <v>0</v>
      </c>
      <c r="G35" s="182">
        <f>'Додаток №3'!H100</f>
        <v>0</v>
      </c>
      <c r="H35" s="182">
        <f>'Додаток №3'!I100</f>
        <v>0</v>
      </c>
      <c r="I35" s="182">
        <f>'Додаток №3'!J100</f>
        <v>0</v>
      </c>
      <c r="J35" s="182">
        <f>'Додаток №3'!K100</f>
        <v>0</v>
      </c>
      <c r="K35" s="182">
        <f>'Додаток №3'!L100</f>
        <v>0</v>
      </c>
      <c r="L35" s="182">
        <f>'Додаток №3'!M100</f>
        <v>0</v>
      </c>
      <c r="M35" s="182">
        <f>'Додаток №3'!N100</f>
        <v>0</v>
      </c>
      <c r="N35" s="182">
        <f>'Додаток №3'!O100</f>
        <v>108000</v>
      </c>
    </row>
    <row r="36" spans="1:14" ht="13.5" customHeight="1">
      <c r="A36" s="8" t="s">
        <v>113</v>
      </c>
      <c r="B36" s="39" t="s">
        <v>507</v>
      </c>
      <c r="C36" s="182">
        <f>'Додаток №3'!D101</f>
        <v>230700</v>
      </c>
      <c r="D36" s="182">
        <f>'Додаток №3'!E101</f>
        <v>230700</v>
      </c>
      <c r="E36" s="182">
        <f>'Додаток №3'!F101</f>
        <v>0</v>
      </c>
      <c r="F36" s="182">
        <f>'Додаток №3'!G101</f>
        <v>0</v>
      </c>
      <c r="G36" s="182">
        <f>'Додаток №3'!H101</f>
        <v>0</v>
      </c>
      <c r="H36" s="182">
        <f>'Додаток №3'!I101</f>
        <v>0</v>
      </c>
      <c r="I36" s="182">
        <f>'Додаток №3'!J101</f>
        <v>0</v>
      </c>
      <c r="J36" s="182">
        <f>'Додаток №3'!K101</f>
        <v>0</v>
      </c>
      <c r="K36" s="182">
        <f>'Додаток №3'!L101</f>
        <v>0</v>
      </c>
      <c r="L36" s="182">
        <f>'Додаток №3'!M101</f>
        <v>0</v>
      </c>
      <c r="M36" s="182">
        <f>'Додаток №3'!N101</f>
        <v>0</v>
      </c>
      <c r="N36" s="182">
        <f>'Додаток №3'!O101</f>
        <v>230700</v>
      </c>
    </row>
    <row r="37" spans="1:14" ht="28.5" customHeight="1">
      <c r="A37" s="3" t="s">
        <v>248</v>
      </c>
      <c r="B37" s="118" t="s">
        <v>480</v>
      </c>
      <c r="C37" s="182">
        <f>'Додаток №3'!D103</f>
        <v>125000</v>
      </c>
      <c r="D37" s="182">
        <f>'Додаток №3'!E103</f>
        <v>125000</v>
      </c>
      <c r="E37" s="182">
        <f>'Додаток №3'!F103</f>
        <v>0</v>
      </c>
      <c r="F37" s="182">
        <f>'Додаток №3'!G103</f>
        <v>0</v>
      </c>
      <c r="G37" s="182">
        <f>'Додаток №3'!H103</f>
        <v>0</v>
      </c>
      <c r="H37" s="182">
        <f>'Додаток №3'!I103</f>
        <v>0</v>
      </c>
      <c r="I37" s="182">
        <f>'Додаток №3'!J103</f>
        <v>0</v>
      </c>
      <c r="J37" s="182">
        <f>'Додаток №3'!K103</f>
        <v>0</v>
      </c>
      <c r="K37" s="182">
        <f>'Додаток №3'!L103</f>
        <v>0</v>
      </c>
      <c r="L37" s="182">
        <f>'Додаток №3'!M103</f>
        <v>0</v>
      </c>
      <c r="M37" s="182">
        <f>'Додаток №3'!N103</f>
        <v>0</v>
      </c>
      <c r="N37" s="182">
        <f>'Додаток №3'!O103</f>
        <v>125000</v>
      </c>
    </row>
    <row r="38" spans="1:14" ht="36.75" customHeight="1" hidden="1">
      <c r="A38" s="3" t="s">
        <v>577</v>
      </c>
      <c r="B38" s="39" t="s">
        <v>578</v>
      </c>
      <c r="C38" s="182">
        <f>'Додаток №3'!D102</f>
        <v>0</v>
      </c>
      <c r="D38" s="182">
        <f>'Додаток №3'!E102</f>
        <v>0</v>
      </c>
      <c r="E38" s="182">
        <f>'Додаток №3'!F102</f>
        <v>0</v>
      </c>
      <c r="F38" s="182">
        <f>'Додаток №3'!G102</f>
        <v>0</v>
      </c>
      <c r="G38" s="182">
        <f>'Додаток №3'!H102</f>
        <v>0</v>
      </c>
      <c r="H38" s="182">
        <f>'Додаток №3'!I102</f>
        <v>0</v>
      </c>
      <c r="I38" s="182">
        <f>'Додаток №3'!J102</f>
        <v>0</v>
      </c>
      <c r="J38" s="182">
        <f>'Додаток №3'!K102</f>
        <v>0</v>
      </c>
      <c r="K38" s="182">
        <f>'Додаток №3'!L102</f>
        <v>0</v>
      </c>
      <c r="L38" s="182">
        <f>'Додаток №3'!M102</f>
        <v>0</v>
      </c>
      <c r="M38" s="182">
        <f>'Додаток №3'!N102</f>
        <v>0</v>
      </c>
      <c r="N38" s="182">
        <f>'Додаток №3'!O102</f>
        <v>0</v>
      </c>
    </row>
    <row r="39" spans="1:14" ht="65.25" customHeight="1">
      <c r="A39" s="3" t="s">
        <v>167</v>
      </c>
      <c r="B39" s="119" t="s">
        <v>205</v>
      </c>
      <c r="C39" s="182">
        <f>'Додаток №3'!D104+'Додаток №3'!D43</f>
        <v>3908900</v>
      </c>
      <c r="D39" s="182">
        <f>'Додаток №3'!E104+'Додаток №3'!E43</f>
        <v>3908900</v>
      </c>
      <c r="E39" s="182">
        <f>'Додаток №3'!F104+'Додаток №3'!F43</f>
        <v>0</v>
      </c>
      <c r="F39" s="182">
        <f>'Додаток №3'!G104+'Додаток №3'!G43</f>
        <v>0</v>
      </c>
      <c r="G39" s="182">
        <f>'Додаток №3'!H104+'Додаток №3'!H43</f>
        <v>0</v>
      </c>
      <c r="H39" s="182">
        <f>'Додаток №3'!I104+'Додаток №3'!I43</f>
        <v>0</v>
      </c>
      <c r="I39" s="182">
        <f>'Додаток №3'!J104+'Додаток №3'!J43</f>
        <v>0</v>
      </c>
      <c r="J39" s="182">
        <f>'Додаток №3'!K104+'Додаток №3'!K43</f>
        <v>0</v>
      </c>
      <c r="K39" s="182">
        <f>'Додаток №3'!L104+'Додаток №3'!L43</f>
        <v>0</v>
      </c>
      <c r="L39" s="182">
        <f>'Додаток №3'!M104+'Додаток №3'!M43</f>
        <v>0</v>
      </c>
      <c r="M39" s="182">
        <f>'Додаток №3'!N104+'Додаток №3'!N43</f>
        <v>0</v>
      </c>
      <c r="N39" s="182">
        <f>'Додаток №3'!O104+'Додаток №3'!O43</f>
        <v>3908900</v>
      </c>
    </row>
    <row r="40" spans="1:14" ht="28.5" customHeight="1">
      <c r="A40" s="3" t="s">
        <v>481</v>
      </c>
      <c r="B40" s="135" t="s">
        <v>482</v>
      </c>
      <c r="C40" s="182">
        <f>'Додаток №3'!D83</f>
        <v>539400</v>
      </c>
      <c r="D40" s="182">
        <f>'Додаток №3'!E83</f>
        <v>539400</v>
      </c>
      <c r="E40" s="182">
        <f>'Додаток №3'!F83</f>
        <v>0</v>
      </c>
      <c r="F40" s="182">
        <f>'Додаток №3'!G83</f>
        <v>0</v>
      </c>
      <c r="G40" s="182">
        <f>'Додаток №3'!H83</f>
        <v>0</v>
      </c>
      <c r="H40" s="182">
        <f>'Додаток №3'!I83</f>
        <v>0</v>
      </c>
      <c r="I40" s="182">
        <f>'Додаток №3'!J83</f>
        <v>0</v>
      </c>
      <c r="J40" s="182">
        <f>'Додаток №3'!K83</f>
        <v>0</v>
      </c>
      <c r="K40" s="182">
        <f>'Додаток №3'!L83</f>
        <v>0</v>
      </c>
      <c r="L40" s="182">
        <f>'Додаток №3'!M83</f>
        <v>0</v>
      </c>
      <c r="M40" s="182">
        <f>'Додаток №3'!N83</f>
        <v>0</v>
      </c>
      <c r="N40" s="182">
        <f>'Додаток №3'!O83</f>
        <v>539400</v>
      </c>
    </row>
    <row r="41" spans="1:14" ht="53.25" customHeight="1">
      <c r="A41" s="8" t="s">
        <v>579</v>
      </c>
      <c r="B41" s="144" t="s">
        <v>580</v>
      </c>
      <c r="C41" s="182">
        <f>'Додаток №3'!D84</f>
        <v>587800</v>
      </c>
      <c r="D41" s="182">
        <f>'Додаток №3'!E84</f>
        <v>587800</v>
      </c>
      <c r="E41" s="182">
        <f>'Додаток №3'!F84</f>
        <v>0</v>
      </c>
      <c r="F41" s="182">
        <f>'Додаток №3'!G84</f>
        <v>0</v>
      </c>
      <c r="G41" s="182">
        <f>'Додаток №3'!H84</f>
        <v>0</v>
      </c>
      <c r="H41" s="182">
        <f>'Додаток №3'!I84</f>
        <v>0</v>
      </c>
      <c r="I41" s="182">
        <f>'Додаток №3'!J84</f>
        <v>0</v>
      </c>
      <c r="J41" s="182">
        <f>'Додаток №3'!K84</f>
        <v>0</v>
      </c>
      <c r="K41" s="182">
        <f>'Додаток №3'!L84</f>
        <v>0</v>
      </c>
      <c r="L41" s="182">
        <f>'Додаток №3'!M84</f>
        <v>0</v>
      </c>
      <c r="M41" s="182">
        <f>'Додаток №3'!N84</f>
        <v>0</v>
      </c>
      <c r="N41" s="182">
        <f>'Додаток №3'!O84</f>
        <v>587800</v>
      </c>
    </row>
    <row r="42" spans="1:14" ht="24.75" customHeight="1">
      <c r="A42" s="8" t="s">
        <v>581</v>
      </c>
      <c r="B42" s="79" t="s">
        <v>582</v>
      </c>
      <c r="C42" s="182">
        <f>'Додаток №3'!D85</f>
        <v>73600</v>
      </c>
      <c r="D42" s="182">
        <f>'Додаток №3'!E85</f>
        <v>73600</v>
      </c>
      <c r="E42" s="182">
        <f>'Додаток №3'!F85</f>
        <v>0</v>
      </c>
      <c r="F42" s="182">
        <f>'Додаток №3'!G85</f>
        <v>0</v>
      </c>
      <c r="G42" s="182">
        <f>'Додаток №3'!H85</f>
        <v>0</v>
      </c>
      <c r="H42" s="182">
        <f>'Додаток №3'!I85</f>
        <v>0</v>
      </c>
      <c r="I42" s="182">
        <f>'Додаток №3'!J85</f>
        <v>0</v>
      </c>
      <c r="J42" s="182">
        <f>'Додаток №3'!K85</f>
        <v>0</v>
      </c>
      <c r="K42" s="182">
        <f>'Додаток №3'!L85</f>
        <v>0</v>
      </c>
      <c r="L42" s="182">
        <f>'Додаток №3'!M85</f>
        <v>0</v>
      </c>
      <c r="M42" s="182">
        <f>'Додаток №3'!N85</f>
        <v>0</v>
      </c>
      <c r="N42" s="182">
        <f>'Додаток №3'!O85</f>
        <v>73600</v>
      </c>
    </row>
    <row r="43" spans="1:14" ht="30" customHeight="1">
      <c r="A43" s="3" t="s">
        <v>483</v>
      </c>
      <c r="B43" s="39" t="s">
        <v>105</v>
      </c>
      <c r="C43" s="182">
        <f>'Додаток №3'!D86</f>
        <v>3571800</v>
      </c>
      <c r="D43" s="182">
        <f>'Додаток №3'!E86</f>
        <v>3571800</v>
      </c>
      <c r="E43" s="182">
        <f>'Додаток №3'!F86</f>
        <v>2178600</v>
      </c>
      <c r="F43" s="182">
        <f>'Додаток №3'!G86</f>
        <v>160000</v>
      </c>
      <c r="G43" s="182">
        <f>'Додаток №3'!H86</f>
        <v>0</v>
      </c>
      <c r="H43" s="182">
        <f>'Додаток №3'!I86</f>
        <v>2000</v>
      </c>
      <c r="I43" s="182">
        <f>'Додаток №3'!J86</f>
        <v>2000</v>
      </c>
      <c r="J43" s="182">
        <f>'Додаток №3'!K86</f>
        <v>0</v>
      </c>
      <c r="K43" s="182">
        <f>'Додаток №3'!L86</f>
        <v>2000</v>
      </c>
      <c r="L43" s="182">
        <f>'Додаток №3'!M86</f>
        <v>0</v>
      </c>
      <c r="M43" s="182">
        <f>'Додаток №3'!N86</f>
        <v>0</v>
      </c>
      <c r="N43" s="182">
        <f>'Додаток №3'!O86</f>
        <v>3573800</v>
      </c>
    </row>
    <row r="44" spans="1:14" ht="39.75" customHeight="1">
      <c r="A44" s="8" t="s">
        <v>206</v>
      </c>
      <c r="B44" s="39" t="s">
        <v>529</v>
      </c>
      <c r="C44" s="182">
        <f>'Додаток №3'!D89</f>
        <v>1250000</v>
      </c>
      <c r="D44" s="182">
        <f>'Додаток №3'!E89</f>
        <v>1250000</v>
      </c>
      <c r="E44" s="182">
        <f>'Додаток №3'!F89</f>
        <v>0</v>
      </c>
      <c r="F44" s="182">
        <f>'Додаток №3'!G89</f>
        <v>0</v>
      </c>
      <c r="G44" s="182">
        <f>'Додаток №3'!H89</f>
        <v>0</v>
      </c>
      <c r="H44" s="182">
        <f>'Додаток №3'!I89</f>
        <v>0</v>
      </c>
      <c r="I44" s="182">
        <f>'Додаток №3'!J89</f>
        <v>0</v>
      </c>
      <c r="J44" s="182">
        <f>'Додаток №3'!K89</f>
        <v>0</v>
      </c>
      <c r="K44" s="182">
        <f>'Додаток №3'!L89</f>
        <v>0</v>
      </c>
      <c r="L44" s="182">
        <f>'Додаток №3'!M89</f>
        <v>0</v>
      </c>
      <c r="M44" s="182">
        <f>'Додаток №3'!N89</f>
        <v>0</v>
      </c>
      <c r="N44" s="182">
        <f>'Додаток №3'!O89</f>
        <v>1250000</v>
      </c>
    </row>
    <row r="45" spans="1:14" ht="26.25" customHeight="1" hidden="1">
      <c r="A45" s="8" t="s">
        <v>207</v>
      </c>
      <c r="B45" s="39" t="s">
        <v>208</v>
      </c>
      <c r="C45" s="182">
        <f>'Додаток №3'!D90</f>
        <v>0</v>
      </c>
      <c r="D45" s="182">
        <f>'Додаток №3'!E90</f>
        <v>0</v>
      </c>
      <c r="E45" s="182">
        <f>'Додаток №3'!F90</f>
        <v>0</v>
      </c>
      <c r="F45" s="182">
        <f>'Додаток №3'!G90</f>
        <v>0</v>
      </c>
      <c r="G45" s="182">
        <f>'Додаток №3'!H90</f>
        <v>0</v>
      </c>
      <c r="H45" s="182">
        <f>'Додаток №3'!I90</f>
        <v>0</v>
      </c>
      <c r="I45" s="182">
        <f>'Додаток №3'!J90</f>
        <v>0</v>
      </c>
      <c r="J45" s="182">
        <f>'Додаток №3'!K90</f>
        <v>0</v>
      </c>
      <c r="K45" s="182">
        <f>'Додаток №3'!L90</f>
        <v>0</v>
      </c>
      <c r="L45" s="182">
        <f>'Додаток №3'!M90</f>
        <v>0</v>
      </c>
      <c r="M45" s="182">
        <f>'Додаток №3'!N90</f>
        <v>0</v>
      </c>
      <c r="N45" s="182">
        <f>'Додаток №3'!O90</f>
        <v>0</v>
      </c>
    </row>
    <row r="46" spans="1:14" ht="14.25" customHeight="1" hidden="1">
      <c r="A46" s="11" t="s">
        <v>455</v>
      </c>
      <c r="B46" s="120" t="s">
        <v>456</v>
      </c>
      <c r="C46" s="181">
        <f aca="true" t="shared" si="2" ref="C46:M46">C48+C47</f>
        <v>0</v>
      </c>
      <c r="D46" s="181">
        <f t="shared" si="2"/>
        <v>0</v>
      </c>
      <c r="E46" s="181">
        <f t="shared" si="2"/>
        <v>0</v>
      </c>
      <c r="F46" s="181">
        <f t="shared" si="2"/>
        <v>0</v>
      </c>
      <c r="G46" s="181">
        <f t="shared" si="2"/>
        <v>0</v>
      </c>
      <c r="H46" s="181">
        <f t="shared" si="2"/>
        <v>0</v>
      </c>
      <c r="I46" s="181">
        <f t="shared" si="2"/>
        <v>0</v>
      </c>
      <c r="J46" s="181">
        <f t="shared" si="2"/>
        <v>0</v>
      </c>
      <c r="K46" s="181">
        <f t="shared" si="2"/>
        <v>0</v>
      </c>
      <c r="L46" s="181">
        <f t="shared" si="2"/>
        <v>0</v>
      </c>
      <c r="M46" s="181">
        <f t="shared" si="2"/>
        <v>0</v>
      </c>
      <c r="N46" s="181"/>
    </row>
    <row r="47" spans="1:14" ht="18" customHeight="1" hidden="1">
      <c r="A47" s="8" t="s">
        <v>126</v>
      </c>
      <c r="B47" s="39" t="s">
        <v>127</v>
      </c>
      <c r="C47" s="182">
        <f>'Додаток №3'!D187</f>
        <v>0</v>
      </c>
      <c r="D47" s="182">
        <f>'Додаток №3'!E187</f>
        <v>0</v>
      </c>
      <c r="E47" s="182">
        <f>'Додаток №3'!F187</f>
        <v>0</v>
      </c>
      <c r="F47" s="182">
        <f>'Додаток №3'!G187</f>
        <v>0</v>
      </c>
      <c r="G47" s="182">
        <f>'Додаток №3'!H187</f>
        <v>0</v>
      </c>
      <c r="H47" s="182">
        <f>'Додаток №3'!I187</f>
        <v>0</v>
      </c>
      <c r="I47" s="182">
        <f>'Додаток №3'!J187</f>
        <v>0</v>
      </c>
      <c r="J47" s="182">
        <f>'Додаток №3'!K187</f>
        <v>0</v>
      </c>
      <c r="K47" s="182">
        <f>'Додаток №3'!L187</f>
        <v>0</v>
      </c>
      <c r="L47" s="182">
        <f>'Додаток №3'!M187</f>
        <v>0</v>
      </c>
      <c r="M47" s="182">
        <f>'Додаток №3'!N187</f>
        <v>0</v>
      </c>
      <c r="N47" s="182">
        <f>'Додаток №3'!O187</f>
        <v>0</v>
      </c>
    </row>
    <row r="48" spans="1:14" ht="21.75" customHeight="1" hidden="1">
      <c r="A48" s="8" t="s">
        <v>253</v>
      </c>
      <c r="B48" s="39" t="s">
        <v>454</v>
      </c>
      <c r="C48" s="182"/>
      <c r="D48" s="182"/>
      <c r="E48" s="182">
        <f>'Додаток №3'!F186</f>
        <v>0</v>
      </c>
      <c r="F48" s="182">
        <f>'Додаток №3'!G186</f>
        <v>0</v>
      </c>
      <c r="G48" s="182">
        <f>'Додаток №3'!H186</f>
        <v>0</v>
      </c>
      <c r="H48" s="182">
        <f>'Додаток №3'!I186</f>
        <v>0</v>
      </c>
      <c r="I48" s="182">
        <f>'Додаток №3'!J186</f>
        <v>0</v>
      </c>
      <c r="J48" s="182">
        <f>'Додаток №3'!K186</f>
        <v>0</v>
      </c>
      <c r="K48" s="182">
        <f>'Додаток №3'!L186</f>
        <v>0</v>
      </c>
      <c r="L48" s="182">
        <f>'Додаток №3'!M186</f>
        <v>0</v>
      </c>
      <c r="M48" s="182">
        <f>'Додаток №3'!N186</f>
        <v>0</v>
      </c>
      <c r="N48" s="182"/>
    </row>
    <row r="49" spans="1:14" s="6" customFormat="1" ht="13.5" customHeight="1">
      <c r="A49" s="5">
        <v>110000</v>
      </c>
      <c r="B49" s="117" t="s">
        <v>484</v>
      </c>
      <c r="C49" s="181">
        <f aca="true" t="shared" si="3" ref="C49:N49">SUM(C50:C58)</f>
        <v>24690100</v>
      </c>
      <c r="D49" s="181">
        <f t="shared" si="3"/>
        <v>23527100</v>
      </c>
      <c r="E49" s="181">
        <f t="shared" si="3"/>
        <v>7249600</v>
      </c>
      <c r="F49" s="181">
        <f t="shared" si="3"/>
        <v>984000</v>
      </c>
      <c r="G49" s="181">
        <f t="shared" si="3"/>
        <v>1163000</v>
      </c>
      <c r="H49" s="181">
        <f t="shared" si="3"/>
        <v>421150</v>
      </c>
      <c r="I49" s="181">
        <f t="shared" si="3"/>
        <v>362200</v>
      </c>
      <c r="J49" s="181">
        <f t="shared" si="3"/>
        <v>140354</v>
      </c>
      <c r="K49" s="181">
        <f t="shared" si="3"/>
        <v>11600</v>
      </c>
      <c r="L49" s="181">
        <f t="shared" si="3"/>
        <v>58950</v>
      </c>
      <c r="M49" s="181">
        <f t="shared" si="3"/>
        <v>0</v>
      </c>
      <c r="N49" s="181">
        <f t="shared" si="3"/>
        <v>25111250</v>
      </c>
    </row>
    <row r="50" spans="1:14" ht="13.5" customHeight="1">
      <c r="A50" s="8" t="s">
        <v>67</v>
      </c>
      <c r="B50" s="39" t="s">
        <v>68</v>
      </c>
      <c r="C50" s="182">
        <f>'Додаток №3'!D122</f>
        <v>5228500</v>
      </c>
      <c r="D50" s="182">
        <f>'Додаток №3'!E122</f>
        <v>5183500</v>
      </c>
      <c r="E50" s="182">
        <f>'Додаток №3'!F122</f>
        <v>0</v>
      </c>
      <c r="F50" s="182">
        <f>'Додаток №3'!G122</f>
        <v>0</v>
      </c>
      <c r="G50" s="182">
        <f>'Додаток №3'!H122</f>
        <v>45000</v>
      </c>
      <c r="H50" s="182">
        <f>'Додаток №3'!I122</f>
        <v>0</v>
      </c>
      <c r="I50" s="182">
        <f>'Додаток №3'!J122</f>
        <v>0</v>
      </c>
      <c r="J50" s="182">
        <f>'Додаток №3'!K122</f>
        <v>0</v>
      </c>
      <c r="K50" s="182">
        <f>'Додаток №3'!L122</f>
        <v>0</v>
      </c>
      <c r="L50" s="182">
        <f>'Додаток №3'!M122</f>
        <v>0</v>
      </c>
      <c r="M50" s="182">
        <f>'Додаток №3'!N122</f>
        <v>0</v>
      </c>
      <c r="N50" s="182">
        <f>'Додаток №3'!O122</f>
        <v>5228500</v>
      </c>
    </row>
    <row r="51" spans="1:14" ht="27.75" customHeight="1">
      <c r="A51" s="8" t="s">
        <v>69</v>
      </c>
      <c r="B51" s="39" t="s">
        <v>70</v>
      </c>
      <c r="C51" s="182">
        <f>'Додаток №3'!D123</f>
        <v>4283000</v>
      </c>
      <c r="D51" s="182">
        <f>'Додаток №3'!E123</f>
        <v>4233000</v>
      </c>
      <c r="E51" s="182">
        <f>'Додаток №3'!F123</f>
        <v>0</v>
      </c>
      <c r="F51" s="182">
        <f>'Додаток №3'!G123</f>
        <v>0</v>
      </c>
      <c r="G51" s="182">
        <f>'Додаток №3'!H123</f>
        <v>50000</v>
      </c>
      <c r="H51" s="182">
        <f>'Додаток №3'!I123</f>
        <v>0</v>
      </c>
      <c r="I51" s="182">
        <f>'Додаток №3'!J123</f>
        <v>0</v>
      </c>
      <c r="J51" s="182">
        <f>'Додаток №3'!K123</f>
        <v>0</v>
      </c>
      <c r="K51" s="182">
        <f>'Додаток №3'!L123</f>
        <v>0</v>
      </c>
      <c r="L51" s="182">
        <f>'Додаток №3'!M123</f>
        <v>0</v>
      </c>
      <c r="M51" s="182">
        <f>'Додаток №3'!N123</f>
        <v>0</v>
      </c>
      <c r="N51" s="182">
        <f>'Додаток №3'!O123</f>
        <v>4283000</v>
      </c>
    </row>
    <row r="52" spans="1:14" ht="27" customHeight="1">
      <c r="A52" s="8" t="s">
        <v>142</v>
      </c>
      <c r="B52" s="39" t="s">
        <v>256</v>
      </c>
      <c r="C52" s="182">
        <f>'Додаток №3'!D124</f>
        <v>0</v>
      </c>
      <c r="D52" s="182">
        <f>'Додаток №3'!E124</f>
        <v>0</v>
      </c>
      <c r="E52" s="182">
        <f>'Додаток №3'!F124</f>
        <v>0</v>
      </c>
      <c r="F52" s="182">
        <f>'Додаток №3'!G124</f>
        <v>0</v>
      </c>
      <c r="G52" s="182">
        <f>'Додаток №3'!H124</f>
        <v>0</v>
      </c>
      <c r="H52" s="182">
        <f>'Додаток №3'!I124</f>
        <v>5400</v>
      </c>
      <c r="I52" s="182">
        <f>'Додаток №3'!J124</f>
        <v>5400</v>
      </c>
      <c r="J52" s="182">
        <f>'Додаток №3'!K124</f>
        <v>0</v>
      </c>
      <c r="K52" s="182">
        <f>'Додаток №3'!L124</f>
        <v>0</v>
      </c>
      <c r="L52" s="182">
        <f>'Додаток №3'!M124</f>
        <v>0</v>
      </c>
      <c r="M52" s="182">
        <f>'Додаток №3'!N124</f>
        <v>0</v>
      </c>
      <c r="N52" s="182">
        <f>'Додаток №3'!O124</f>
        <v>5400</v>
      </c>
    </row>
    <row r="53" spans="1:14" ht="13.5" customHeight="1">
      <c r="A53" s="8" t="s">
        <v>43</v>
      </c>
      <c r="B53" s="39" t="s">
        <v>44</v>
      </c>
      <c r="C53" s="182">
        <f>'Додаток №3'!D125+'Додаток №3'!D74</f>
        <v>6868500</v>
      </c>
      <c r="D53" s="182">
        <f>'Додаток №3'!E125+'Додаток №3'!E74</f>
        <v>6028500</v>
      </c>
      <c r="E53" s="182">
        <f>'Додаток №3'!F125+'Додаток №3'!F74</f>
        <v>3421600</v>
      </c>
      <c r="F53" s="182">
        <f>'Додаток №3'!G125+'Додаток №3'!G74</f>
        <v>401800</v>
      </c>
      <c r="G53" s="182">
        <f>'Додаток №3'!H125+'Додаток №3'!H74</f>
        <v>840000</v>
      </c>
      <c r="H53" s="182">
        <f>'Додаток №3'!I125+'Додаток №3'!I74</f>
        <v>175500</v>
      </c>
      <c r="I53" s="182">
        <f>'Додаток №3'!J125+'Додаток №3'!J74</f>
        <v>145500</v>
      </c>
      <c r="J53" s="182">
        <f>'Додаток №3'!K125+'Додаток №3'!K74</f>
        <v>34054</v>
      </c>
      <c r="K53" s="182">
        <f>'Додаток №3'!L125+'Додаток №3'!L74</f>
        <v>1950</v>
      </c>
      <c r="L53" s="182">
        <f>'Додаток №3'!M125+'Додаток №3'!M74</f>
        <v>30000</v>
      </c>
      <c r="M53" s="182">
        <f>'Додаток №3'!N125+'Додаток №3'!N74</f>
        <v>0</v>
      </c>
      <c r="N53" s="182">
        <f>'Додаток №3'!O125+'Додаток №3'!O74</f>
        <v>7044000</v>
      </c>
    </row>
    <row r="54" spans="1:14" ht="13.5" customHeight="1">
      <c r="A54" s="8" t="s">
        <v>71</v>
      </c>
      <c r="B54" s="39" t="s">
        <v>72</v>
      </c>
      <c r="C54" s="182">
        <f>'Додаток №3'!D126</f>
        <v>3449000</v>
      </c>
      <c r="D54" s="182">
        <f>'Додаток №3'!E126</f>
        <v>3384000</v>
      </c>
      <c r="E54" s="182">
        <f>'Додаток №3'!F126</f>
        <v>1770000</v>
      </c>
      <c r="F54" s="182">
        <f>'Додаток №3'!G126</f>
        <v>338700</v>
      </c>
      <c r="G54" s="182">
        <f>'Додаток №3'!H126</f>
        <v>65000</v>
      </c>
      <c r="H54" s="182">
        <f>'Додаток №3'!I126</f>
        <v>111200</v>
      </c>
      <c r="I54" s="182">
        <f>'Додаток №3'!J126</f>
        <v>87250</v>
      </c>
      <c r="J54" s="182">
        <f>'Додаток №3'!K126</f>
        <v>51650</v>
      </c>
      <c r="K54" s="182">
        <f>'Додаток №3'!L126</f>
        <v>4000</v>
      </c>
      <c r="L54" s="182">
        <f>'Додаток №3'!M126</f>
        <v>23950</v>
      </c>
      <c r="M54" s="182">
        <f>'Додаток №3'!N126</f>
        <v>0</v>
      </c>
      <c r="N54" s="182">
        <f>'Додаток №3'!O126</f>
        <v>3560200</v>
      </c>
    </row>
    <row r="55" spans="1:14" ht="13.5" customHeight="1">
      <c r="A55" s="8" t="s">
        <v>73</v>
      </c>
      <c r="B55" s="39" t="s">
        <v>74</v>
      </c>
      <c r="C55" s="182">
        <f>'Додаток №3'!D127</f>
        <v>2738500</v>
      </c>
      <c r="D55" s="182">
        <f>'Додаток №3'!E127</f>
        <v>2674500</v>
      </c>
      <c r="E55" s="182">
        <f>'Додаток №3'!F127</f>
        <v>1618000</v>
      </c>
      <c r="F55" s="182">
        <f>'Додаток №3'!G127</f>
        <v>243500</v>
      </c>
      <c r="G55" s="182">
        <f>'Додаток №3'!H127</f>
        <v>64000</v>
      </c>
      <c r="H55" s="182">
        <f>'Додаток №3'!I127</f>
        <v>129050</v>
      </c>
      <c r="I55" s="182">
        <f>'Додаток №3'!J127</f>
        <v>124050</v>
      </c>
      <c r="J55" s="182">
        <f>'Додаток №3'!K127</f>
        <v>54650</v>
      </c>
      <c r="K55" s="182">
        <f>'Додаток №3'!L127</f>
        <v>5650</v>
      </c>
      <c r="L55" s="182">
        <f>'Додаток №3'!M127</f>
        <v>5000</v>
      </c>
      <c r="M55" s="182">
        <f>'Додаток №3'!N127</f>
        <v>0</v>
      </c>
      <c r="N55" s="182">
        <f>'Додаток №3'!O127</f>
        <v>2867550</v>
      </c>
    </row>
    <row r="56" spans="1:14" ht="26.25" customHeight="1">
      <c r="A56" s="8" t="s">
        <v>75</v>
      </c>
      <c r="B56" s="39" t="s">
        <v>76</v>
      </c>
      <c r="C56" s="182">
        <f>'Додаток №3'!D128</f>
        <v>657000</v>
      </c>
      <c r="D56" s="182">
        <f>'Додаток №3'!E128</f>
        <v>607000</v>
      </c>
      <c r="E56" s="182">
        <f>'Додаток №3'!F128</f>
        <v>313000</v>
      </c>
      <c r="F56" s="182">
        <f>'Додаток №3'!G128</f>
        <v>0</v>
      </c>
      <c r="G56" s="182">
        <f>'Додаток №3'!H128</f>
        <v>50000</v>
      </c>
      <c r="H56" s="182">
        <f>'Додаток №3'!I128</f>
        <v>0</v>
      </c>
      <c r="I56" s="182">
        <f>'Додаток №3'!J128</f>
        <v>0</v>
      </c>
      <c r="J56" s="182">
        <f>'Додаток №3'!K128</f>
        <v>0</v>
      </c>
      <c r="K56" s="182">
        <f>'Додаток №3'!L128</f>
        <v>0</v>
      </c>
      <c r="L56" s="182">
        <f>'Додаток №3'!M128</f>
        <v>0</v>
      </c>
      <c r="M56" s="182">
        <f>'Додаток №3'!N128</f>
        <v>0</v>
      </c>
      <c r="N56" s="182">
        <f>'Додаток №3'!O128</f>
        <v>657000</v>
      </c>
    </row>
    <row r="57" spans="1:14" ht="13.5" customHeight="1">
      <c r="A57" s="8" t="s">
        <v>79</v>
      </c>
      <c r="B57" s="39" t="s">
        <v>80</v>
      </c>
      <c r="C57" s="182">
        <f>'Додаток №3'!D129</f>
        <v>502000</v>
      </c>
      <c r="D57" s="182">
        <f>'Додаток №3'!E129</f>
        <v>457000</v>
      </c>
      <c r="E57" s="182">
        <f>'Додаток №3'!F129</f>
        <v>0</v>
      </c>
      <c r="F57" s="182">
        <f>'Додаток №3'!G129</f>
        <v>0</v>
      </c>
      <c r="G57" s="182">
        <f>'Додаток №3'!H129</f>
        <v>45000</v>
      </c>
      <c r="H57" s="182">
        <f>'Додаток №3'!I129</f>
        <v>0</v>
      </c>
      <c r="I57" s="182">
        <f>'Додаток №3'!J129</f>
        <v>0</v>
      </c>
      <c r="J57" s="182">
        <f>'Додаток №3'!K129</f>
        <v>0</v>
      </c>
      <c r="K57" s="182">
        <f>'Додаток №3'!L129</f>
        <v>0</v>
      </c>
      <c r="L57" s="182">
        <f>'Додаток №3'!M129</f>
        <v>0</v>
      </c>
      <c r="M57" s="182">
        <f>'Додаток №3'!N129</f>
        <v>0</v>
      </c>
      <c r="N57" s="182">
        <f>'Додаток №3'!O129</f>
        <v>502000</v>
      </c>
    </row>
    <row r="58" spans="1:14" ht="13.5" customHeight="1">
      <c r="A58" s="8" t="s">
        <v>77</v>
      </c>
      <c r="B58" s="39" t="s">
        <v>78</v>
      </c>
      <c r="C58" s="182">
        <f>'Додаток №3'!D130+'Додаток №3'!D137</f>
        <v>963600</v>
      </c>
      <c r="D58" s="182">
        <f>'Додаток №3'!E130+'Додаток №3'!E137</f>
        <v>959600</v>
      </c>
      <c r="E58" s="182">
        <f>'Додаток №3'!F130+'Додаток №3'!F137</f>
        <v>127000</v>
      </c>
      <c r="F58" s="182">
        <f>'Додаток №3'!G130+'Додаток №3'!G137</f>
        <v>0</v>
      </c>
      <c r="G58" s="182">
        <f>'Додаток №3'!H130+'Додаток №3'!H137</f>
        <v>4000</v>
      </c>
      <c r="H58" s="182">
        <f>'Додаток №3'!I130+'Додаток №3'!I137</f>
        <v>0</v>
      </c>
      <c r="I58" s="182">
        <f>'Додаток №3'!J130+'Додаток №3'!J137</f>
        <v>0</v>
      </c>
      <c r="J58" s="182">
        <f>'Додаток №3'!K130+'Додаток №3'!K137</f>
        <v>0</v>
      </c>
      <c r="K58" s="182">
        <f>'Додаток №3'!L130+'Додаток №3'!L137</f>
        <v>0</v>
      </c>
      <c r="L58" s="182">
        <f>'Додаток №3'!M130+'Додаток №3'!M137</f>
        <v>0</v>
      </c>
      <c r="M58" s="182">
        <f>'Додаток №3'!N130+'Додаток №3'!N137</f>
        <v>0</v>
      </c>
      <c r="N58" s="182">
        <f>'Додаток №3'!O130+'Додаток №3'!O137</f>
        <v>963600</v>
      </c>
    </row>
    <row r="59" spans="2:14" ht="0.75" customHeight="1">
      <c r="B59" s="137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</row>
    <row r="60" spans="1:14" s="6" customFormat="1" ht="13.5" customHeight="1">
      <c r="A60" s="11" t="s">
        <v>114</v>
      </c>
      <c r="B60" s="120" t="s">
        <v>485</v>
      </c>
      <c r="C60" s="181">
        <f aca="true" t="shared" si="4" ref="C60:N60">SUM(C61:C63)</f>
        <v>1604000</v>
      </c>
      <c r="D60" s="181">
        <f t="shared" si="4"/>
        <v>1604000</v>
      </c>
      <c r="E60" s="181">
        <f t="shared" si="4"/>
        <v>59517</v>
      </c>
      <c r="F60" s="181">
        <f t="shared" si="4"/>
        <v>0</v>
      </c>
      <c r="G60" s="181">
        <f t="shared" si="4"/>
        <v>0</v>
      </c>
      <c r="H60" s="181">
        <f t="shared" si="4"/>
        <v>0</v>
      </c>
      <c r="I60" s="181">
        <f t="shared" si="4"/>
        <v>0</v>
      </c>
      <c r="J60" s="181">
        <f t="shared" si="4"/>
        <v>0</v>
      </c>
      <c r="K60" s="181">
        <f t="shared" si="4"/>
        <v>0</v>
      </c>
      <c r="L60" s="181">
        <f t="shared" si="4"/>
        <v>0</v>
      </c>
      <c r="M60" s="181">
        <f t="shared" si="4"/>
        <v>0</v>
      </c>
      <c r="N60" s="181">
        <f t="shared" si="4"/>
        <v>1604000</v>
      </c>
    </row>
    <row r="61" spans="1:14" ht="13.5" customHeight="1">
      <c r="A61" s="8" t="s">
        <v>486</v>
      </c>
      <c r="B61" s="39" t="s">
        <v>487</v>
      </c>
      <c r="C61" s="182">
        <f>'Додаток №3'!D134+'Додаток №3'!D16</f>
        <v>644000</v>
      </c>
      <c r="D61" s="182">
        <f>'Додаток №3'!E134+'Додаток №3'!E16</f>
        <v>644000</v>
      </c>
      <c r="E61" s="182">
        <f>'Додаток №3'!F134+'Додаток №3'!F16</f>
        <v>0</v>
      </c>
      <c r="F61" s="182">
        <f>'Додаток №3'!G134+'Додаток №3'!G16</f>
        <v>0</v>
      </c>
      <c r="G61" s="182">
        <f>'Додаток №3'!H134+'Додаток №3'!H16</f>
        <v>0</v>
      </c>
      <c r="H61" s="182">
        <f>'Додаток №3'!I134+'Додаток №3'!I16</f>
        <v>0</v>
      </c>
      <c r="I61" s="182">
        <f>'Додаток №3'!J134+'Додаток №3'!J16</f>
        <v>0</v>
      </c>
      <c r="J61" s="182">
        <f>'Додаток №3'!K134+'Додаток №3'!K16</f>
        <v>0</v>
      </c>
      <c r="K61" s="182">
        <f>'Додаток №3'!L134+'Додаток №3'!L16</f>
        <v>0</v>
      </c>
      <c r="L61" s="182">
        <f>'Додаток №3'!M134+'Додаток №3'!M16</f>
        <v>0</v>
      </c>
      <c r="M61" s="182">
        <f>'Додаток №3'!N134+'Додаток №3'!N16</f>
        <v>0</v>
      </c>
      <c r="N61" s="182">
        <f>'Додаток №3'!O134+'Додаток №3'!O16</f>
        <v>644000</v>
      </c>
    </row>
    <row r="62" spans="1:14" ht="13.5" customHeight="1">
      <c r="A62" s="3">
        <v>120201</v>
      </c>
      <c r="B62" s="118" t="s">
        <v>488</v>
      </c>
      <c r="C62" s="182">
        <f>'Додаток №3'!D135+'Додаток №3'!D17</f>
        <v>660000</v>
      </c>
      <c r="D62" s="182">
        <f>'Додаток №3'!E135+'Додаток №3'!E17</f>
        <v>660000</v>
      </c>
      <c r="E62" s="182">
        <f>'Додаток №3'!F135+'Додаток №3'!F17</f>
        <v>0</v>
      </c>
      <c r="F62" s="182">
        <f>'Додаток №3'!G135+'Додаток №3'!G17</f>
        <v>0</v>
      </c>
      <c r="G62" s="182">
        <f>'Додаток №3'!H135+'Додаток №3'!H17</f>
        <v>0</v>
      </c>
      <c r="H62" s="182">
        <f>'Додаток №3'!I135+'Додаток №3'!I17</f>
        <v>0</v>
      </c>
      <c r="I62" s="182">
        <f>'Додаток №3'!J135+'Додаток №3'!J17</f>
        <v>0</v>
      </c>
      <c r="J62" s="182">
        <f>'Додаток №3'!K135+'Додаток №3'!K17</f>
        <v>0</v>
      </c>
      <c r="K62" s="182">
        <f>'Додаток №3'!L135+'Додаток №3'!L17</f>
        <v>0</v>
      </c>
      <c r="L62" s="182">
        <f>'Додаток №3'!M135+'Додаток №3'!M17</f>
        <v>0</v>
      </c>
      <c r="M62" s="182">
        <f>'Додаток №3'!N135+'Додаток №3'!N17</f>
        <v>0</v>
      </c>
      <c r="N62" s="182">
        <f>'Додаток №3'!O135+'Додаток №3'!O17</f>
        <v>660000</v>
      </c>
    </row>
    <row r="63" spans="1:14" ht="13.5" customHeight="1">
      <c r="A63" s="3">
        <v>120300</v>
      </c>
      <c r="B63" s="118" t="s">
        <v>489</v>
      </c>
      <c r="C63" s="182">
        <f>'Додаток №3'!D136</f>
        <v>300000</v>
      </c>
      <c r="D63" s="182">
        <f>'Додаток №3'!E136</f>
        <v>300000</v>
      </c>
      <c r="E63" s="182">
        <f>'Додаток №3'!F136</f>
        <v>59517</v>
      </c>
      <c r="F63" s="182">
        <f>'Додаток №3'!G136</f>
        <v>0</v>
      </c>
      <c r="G63" s="182">
        <f>'Додаток №3'!H136</f>
        <v>0</v>
      </c>
      <c r="H63" s="182">
        <f>'Додаток №3'!I136</f>
        <v>0</v>
      </c>
      <c r="I63" s="182">
        <f>'Додаток №3'!J136</f>
        <v>0</v>
      </c>
      <c r="J63" s="182">
        <f>'Додаток №3'!K136</f>
        <v>0</v>
      </c>
      <c r="K63" s="182">
        <f>'Додаток №3'!L136</f>
        <v>0</v>
      </c>
      <c r="L63" s="182">
        <f>'Додаток №3'!M136</f>
        <v>0</v>
      </c>
      <c r="M63" s="182">
        <f>'Додаток №3'!N136</f>
        <v>0</v>
      </c>
      <c r="N63" s="182">
        <f>'Додаток №3'!O136</f>
        <v>300000</v>
      </c>
    </row>
    <row r="64" spans="1:14" s="6" customFormat="1" ht="13.5" customHeight="1">
      <c r="A64" s="5">
        <v>130000</v>
      </c>
      <c r="B64" s="117" t="s">
        <v>490</v>
      </c>
      <c r="C64" s="181">
        <f>'Додаток №3'!D106+'Додаток №3'!D44</f>
        <v>9573200</v>
      </c>
      <c r="D64" s="181">
        <f>'Додаток №3'!E106+'Додаток №3'!E44</f>
        <v>8949900</v>
      </c>
      <c r="E64" s="181">
        <f>'Додаток №3'!F106+'Додаток №3'!F44</f>
        <v>2321320</v>
      </c>
      <c r="F64" s="181">
        <f>'Додаток №3'!G106+'Додаток №3'!G44</f>
        <v>267233</v>
      </c>
      <c r="G64" s="181">
        <f>'Додаток №3'!H106+'Додаток №3'!H44</f>
        <v>623300</v>
      </c>
      <c r="H64" s="181">
        <f>'Додаток №3'!I106+'Додаток №3'!I44</f>
        <v>153900</v>
      </c>
      <c r="I64" s="181">
        <f>'Додаток №3'!J106+'Додаток №3'!J44</f>
        <v>135900</v>
      </c>
      <c r="J64" s="181">
        <f>'Додаток №3'!K106+'Додаток №3'!K44</f>
        <v>21200</v>
      </c>
      <c r="K64" s="181">
        <f>'Додаток №3'!L106+'Додаток №3'!L44</f>
        <v>0</v>
      </c>
      <c r="L64" s="181">
        <f>'Додаток №3'!M106+'Додаток №3'!M44</f>
        <v>18000</v>
      </c>
      <c r="M64" s="181">
        <f>'Додаток №3'!N106+'Додаток №3'!N44</f>
        <v>0</v>
      </c>
      <c r="N64" s="181">
        <f>'Додаток №3'!O106+'Додаток №3'!O44</f>
        <v>9727100</v>
      </c>
    </row>
    <row r="65" spans="1:14" s="6" customFormat="1" ht="13.5" customHeight="1">
      <c r="A65" s="5">
        <v>150000</v>
      </c>
      <c r="B65" s="117" t="s">
        <v>491</v>
      </c>
      <c r="C65" s="181">
        <f>'Додаток №3'!D145+'Додаток №3'!D144</f>
        <v>0</v>
      </c>
      <c r="D65" s="181">
        <f>'Додаток №3'!E145+'Додаток №3'!E144</f>
        <v>0</v>
      </c>
      <c r="E65" s="181">
        <f>'Додаток №3'!F145+'Додаток №3'!F144</f>
        <v>0</v>
      </c>
      <c r="F65" s="181">
        <f>'Додаток №3'!G145+'Додаток №3'!G144</f>
        <v>0</v>
      </c>
      <c r="G65" s="181">
        <f>'Додаток №3'!H145+'Додаток №3'!H144</f>
        <v>0</v>
      </c>
      <c r="H65" s="181">
        <f>H66</f>
        <v>900000</v>
      </c>
      <c r="I65" s="181">
        <f>'Додаток №3'!J145+'Додаток №3'!J144</f>
        <v>0</v>
      </c>
      <c r="J65" s="181">
        <f>'Додаток №3'!K145+'Додаток №3'!K144</f>
        <v>0</v>
      </c>
      <c r="K65" s="181">
        <f>'Додаток №3'!L145+'Додаток №3'!L144</f>
        <v>0</v>
      </c>
      <c r="L65" s="181">
        <f>L66</f>
        <v>900000</v>
      </c>
      <c r="M65" s="181">
        <f>M66</f>
        <v>900000</v>
      </c>
      <c r="N65" s="181">
        <f>H65+C65</f>
        <v>900000</v>
      </c>
    </row>
    <row r="66" spans="1:14" ht="13.5" customHeight="1">
      <c r="A66" s="3">
        <v>150101</v>
      </c>
      <c r="B66" s="138" t="s">
        <v>492</v>
      </c>
      <c r="C66" s="182"/>
      <c r="D66" s="182"/>
      <c r="E66" s="182"/>
      <c r="F66" s="182"/>
      <c r="G66" s="182"/>
      <c r="H66" s="182">
        <f>'Додаток №3'!I132+'Додаток №3'!I139+'Додаток №3'!I176+'Додаток №3'!I182+'Додаток №3'!I188</f>
        <v>900000</v>
      </c>
      <c r="I66" s="182">
        <f>'Додаток №3'!J132+'Додаток №3'!J139+'Додаток №3'!J176+'Додаток №3'!J182+'Додаток №3'!J188</f>
        <v>0</v>
      </c>
      <c r="J66" s="182">
        <f>'Додаток №3'!K132+'Додаток №3'!K139+'Додаток №3'!K176+'Додаток №3'!K182+'Додаток №3'!K188</f>
        <v>0</v>
      </c>
      <c r="K66" s="182">
        <f>'Додаток №3'!L132+'Додаток №3'!L139+'Додаток №3'!L176+'Додаток №3'!L182+'Додаток №3'!L188</f>
        <v>0</v>
      </c>
      <c r="L66" s="182">
        <f>'Додаток №3'!M132+'Додаток №3'!M139+'Додаток №3'!M176+'Додаток №3'!M182+'Додаток №3'!M188</f>
        <v>900000</v>
      </c>
      <c r="M66" s="182">
        <f>'Додаток №3'!N132+'Додаток №3'!N139+'Додаток №3'!N176+'Додаток №3'!N182+'Додаток №3'!N188</f>
        <v>900000</v>
      </c>
      <c r="N66" s="182">
        <f>'Додаток №3'!O132+'Додаток №3'!O139+'Додаток №3'!O176+'Додаток №3'!O182+'Додаток №3'!O188</f>
        <v>1100000</v>
      </c>
    </row>
    <row r="67" spans="1:14" s="6" customFormat="1" ht="5.25" customHeight="1" hidden="1">
      <c r="A67" s="3"/>
      <c r="B67" s="138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</row>
    <row r="68" spans="1:14" s="6" customFormat="1" ht="30.75" customHeight="1">
      <c r="A68" s="5">
        <v>170000</v>
      </c>
      <c r="B68" s="117" t="s">
        <v>493</v>
      </c>
      <c r="C68" s="181"/>
      <c r="D68" s="181"/>
      <c r="E68" s="181"/>
      <c r="F68" s="181"/>
      <c r="G68" s="181"/>
      <c r="H68" s="181">
        <f aca="true" t="shared" si="5" ref="H68:N68">H69</f>
        <v>15586000</v>
      </c>
      <c r="I68" s="181">
        <f t="shared" si="5"/>
        <v>0</v>
      </c>
      <c r="J68" s="181">
        <f t="shared" si="5"/>
        <v>0</v>
      </c>
      <c r="K68" s="181">
        <f t="shared" si="5"/>
        <v>0</v>
      </c>
      <c r="L68" s="181">
        <f t="shared" si="5"/>
        <v>15586000</v>
      </c>
      <c r="M68" s="181">
        <f t="shared" si="5"/>
        <v>0</v>
      </c>
      <c r="N68" s="181">
        <f t="shared" si="5"/>
        <v>15586000</v>
      </c>
    </row>
    <row r="69" spans="1:14" ht="39" customHeight="1">
      <c r="A69" s="3" t="s">
        <v>91</v>
      </c>
      <c r="B69" s="39" t="s">
        <v>528</v>
      </c>
      <c r="C69" s="182"/>
      <c r="D69" s="182"/>
      <c r="E69" s="182"/>
      <c r="F69" s="182"/>
      <c r="G69" s="182"/>
      <c r="H69" s="182">
        <f>'Додаток №3'!I170</f>
        <v>15586000</v>
      </c>
      <c r="I69" s="182">
        <f>'Додаток №3'!J170</f>
        <v>0</v>
      </c>
      <c r="J69" s="182">
        <f>'Додаток №3'!K170</f>
        <v>0</v>
      </c>
      <c r="K69" s="182">
        <f>'Додаток №3'!L170</f>
        <v>0</v>
      </c>
      <c r="L69" s="182">
        <f>'Додаток №3'!M170</f>
        <v>15586000</v>
      </c>
      <c r="M69" s="182">
        <f>'Додаток №3'!N170</f>
        <v>0</v>
      </c>
      <c r="N69" s="182">
        <f>'Додаток №3'!O170</f>
        <v>15586000</v>
      </c>
    </row>
    <row r="70" spans="1:14" s="6" customFormat="1" ht="27.75" customHeight="1">
      <c r="A70" s="5">
        <v>180000</v>
      </c>
      <c r="B70" s="117" t="s">
        <v>494</v>
      </c>
      <c r="C70" s="181">
        <f aca="true" t="shared" si="6" ref="C70:N70">C71+C72+C73</f>
        <v>550000</v>
      </c>
      <c r="D70" s="181">
        <f t="shared" si="6"/>
        <v>0</v>
      </c>
      <c r="E70" s="181">
        <f t="shared" si="6"/>
        <v>0</v>
      </c>
      <c r="F70" s="181">
        <f t="shared" si="6"/>
        <v>0</v>
      </c>
      <c r="G70" s="181">
        <f t="shared" si="6"/>
        <v>550000</v>
      </c>
      <c r="H70" s="181">
        <f t="shared" si="6"/>
        <v>300000</v>
      </c>
      <c r="I70" s="181">
        <f t="shared" si="6"/>
        <v>0</v>
      </c>
      <c r="J70" s="181">
        <f t="shared" si="6"/>
        <v>0</v>
      </c>
      <c r="K70" s="181">
        <f t="shared" si="6"/>
        <v>0</v>
      </c>
      <c r="L70" s="181">
        <f t="shared" si="6"/>
        <v>300000</v>
      </c>
      <c r="M70" s="181">
        <f t="shared" si="6"/>
        <v>300000</v>
      </c>
      <c r="N70" s="181">
        <f t="shared" si="6"/>
        <v>850000</v>
      </c>
    </row>
    <row r="71" spans="1:14" s="6" customFormat="1" ht="24" customHeight="1">
      <c r="A71" s="8" t="s">
        <v>94</v>
      </c>
      <c r="B71" s="39" t="s">
        <v>95</v>
      </c>
      <c r="C71" s="182">
        <f>'Додаток №3'!D181</f>
        <v>200000</v>
      </c>
      <c r="D71" s="182">
        <f>'Додаток №3'!E181</f>
        <v>0</v>
      </c>
      <c r="E71" s="182">
        <f>'Додаток №3'!F181</f>
        <v>0</v>
      </c>
      <c r="F71" s="182">
        <f>'Додаток №3'!G181</f>
        <v>0</v>
      </c>
      <c r="G71" s="182">
        <f>'Додаток №3'!H181</f>
        <v>200000</v>
      </c>
      <c r="H71" s="182">
        <f>'Додаток №3'!I181</f>
        <v>0</v>
      </c>
      <c r="I71" s="182">
        <f>'Додаток №3'!J181</f>
        <v>0</v>
      </c>
      <c r="J71" s="182">
        <f>'Додаток №3'!K181</f>
        <v>0</v>
      </c>
      <c r="K71" s="182">
        <f>'Додаток №3'!L181</f>
        <v>0</v>
      </c>
      <c r="L71" s="182">
        <f>'Додаток №3'!M181</f>
        <v>0</v>
      </c>
      <c r="M71" s="182">
        <f>'Додаток №3'!N181</f>
        <v>0</v>
      </c>
      <c r="N71" s="182">
        <f>'Додаток №3'!O181</f>
        <v>200000</v>
      </c>
    </row>
    <row r="72" spans="1:14" s="6" customFormat="1" ht="50.25" customHeight="1">
      <c r="A72" s="3" t="s">
        <v>517</v>
      </c>
      <c r="B72" s="39" t="s">
        <v>518</v>
      </c>
      <c r="C72" s="182"/>
      <c r="D72" s="182"/>
      <c r="E72" s="182"/>
      <c r="F72" s="182"/>
      <c r="G72" s="182"/>
      <c r="H72" s="182">
        <f>'Додаток №3'!I154+'Додаток №3'!I193+'Додаток №3'!I19</f>
        <v>300000</v>
      </c>
      <c r="I72" s="182">
        <f>'Додаток №3'!J154+'Додаток №3'!J193+'Додаток №3'!J19</f>
        <v>0</v>
      </c>
      <c r="J72" s="182">
        <f>'Додаток №3'!K154+'Додаток №3'!K193+'Додаток №3'!K19</f>
        <v>0</v>
      </c>
      <c r="K72" s="182">
        <f>'Додаток №3'!L154+'Додаток №3'!L193+'Додаток №3'!L19</f>
        <v>0</v>
      </c>
      <c r="L72" s="182">
        <f>'Додаток №3'!M154+'Додаток №3'!M193+'Додаток №3'!M19</f>
        <v>300000</v>
      </c>
      <c r="M72" s="182">
        <f>'Додаток №3'!N154+'Додаток №3'!N193+'Додаток №3'!N19</f>
        <v>300000</v>
      </c>
      <c r="N72" s="182">
        <f>'Додаток №3'!O154+'Додаток №3'!O193+'Додаток №3'!O19</f>
        <v>300000</v>
      </c>
    </row>
    <row r="73" spans="1:14" s="6" customFormat="1" ht="25.5" customHeight="1">
      <c r="A73" s="3" t="s">
        <v>148</v>
      </c>
      <c r="B73" s="39" t="s">
        <v>147</v>
      </c>
      <c r="C73" s="182">
        <f>'Додаток №3'!D158</f>
        <v>350000</v>
      </c>
      <c r="D73" s="182">
        <f>'Додаток №3'!E158</f>
        <v>0</v>
      </c>
      <c r="E73" s="182">
        <f>'Додаток №3'!F158</f>
        <v>0</v>
      </c>
      <c r="F73" s="181">
        <f>'Додаток №3'!G158</f>
        <v>0</v>
      </c>
      <c r="G73" s="181">
        <f>'Додаток №3'!H158</f>
        <v>350000</v>
      </c>
      <c r="H73" s="181">
        <f>'Додаток №3'!I158</f>
        <v>0</v>
      </c>
      <c r="I73" s="181">
        <f>'Додаток №3'!J158</f>
        <v>0</v>
      </c>
      <c r="J73" s="181">
        <f>'Додаток №3'!K158</f>
        <v>0</v>
      </c>
      <c r="K73" s="181">
        <f>'Додаток №3'!L158</f>
        <v>0</v>
      </c>
      <c r="L73" s="181">
        <f>'Додаток №3'!M158</f>
        <v>0</v>
      </c>
      <c r="M73" s="181">
        <f>'Додаток №3'!N158</f>
        <v>0</v>
      </c>
      <c r="N73" s="182">
        <f>'Додаток №3'!O158</f>
        <v>350000</v>
      </c>
    </row>
    <row r="74" spans="1:14" s="6" customFormat="1" ht="27.75" customHeight="1">
      <c r="A74" s="5" t="s">
        <v>497</v>
      </c>
      <c r="B74" s="117" t="s">
        <v>498</v>
      </c>
      <c r="C74" s="181">
        <f aca="true" t="shared" si="7" ref="C74:N74">C75</f>
        <v>0</v>
      </c>
      <c r="D74" s="181">
        <f t="shared" si="7"/>
        <v>0</v>
      </c>
      <c r="E74" s="181">
        <f t="shared" si="7"/>
        <v>0</v>
      </c>
      <c r="F74" s="181">
        <f t="shared" si="7"/>
        <v>0</v>
      </c>
      <c r="G74" s="181">
        <f t="shared" si="7"/>
        <v>0</v>
      </c>
      <c r="H74" s="181">
        <f t="shared" si="7"/>
        <v>759000</v>
      </c>
      <c r="I74" s="181">
        <f t="shared" si="7"/>
        <v>0</v>
      </c>
      <c r="J74" s="181">
        <f t="shared" si="7"/>
        <v>0</v>
      </c>
      <c r="K74" s="181">
        <f t="shared" si="7"/>
        <v>0</v>
      </c>
      <c r="L74" s="181">
        <f t="shared" si="7"/>
        <v>759000</v>
      </c>
      <c r="M74" s="181">
        <f t="shared" si="7"/>
        <v>0</v>
      </c>
      <c r="N74" s="181">
        <f t="shared" si="7"/>
        <v>759000</v>
      </c>
    </row>
    <row r="75" spans="1:14" ht="24" customHeight="1">
      <c r="A75" s="3" t="s">
        <v>96</v>
      </c>
      <c r="B75" s="39" t="s">
        <v>97</v>
      </c>
      <c r="C75" s="182">
        <f>'Додаток №3'!D177</f>
        <v>0</v>
      </c>
      <c r="D75" s="182">
        <f>'Додаток №3'!E177</f>
        <v>0</v>
      </c>
      <c r="E75" s="182">
        <f>'Додаток №3'!F177</f>
        <v>0</v>
      </c>
      <c r="F75" s="182">
        <f>'Додаток №3'!G177</f>
        <v>0</v>
      </c>
      <c r="G75" s="182">
        <f>'Додаток №3'!H177</f>
        <v>0</v>
      </c>
      <c r="H75" s="182">
        <f>'Додаток №3'!I177</f>
        <v>759000</v>
      </c>
      <c r="I75" s="182">
        <f>'Додаток №3'!J177</f>
        <v>0</v>
      </c>
      <c r="J75" s="182">
        <f>'Додаток №3'!K177</f>
        <v>0</v>
      </c>
      <c r="K75" s="182">
        <f>'Додаток №3'!L177</f>
        <v>0</v>
      </c>
      <c r="L75" s="182">
        <f>'Додаток №3'!M177</f>
        <v>759000</v>
      </c>
      <c r="M75" s="182">
        <f>'Додаток №3'!N177</f>
        <v>0</v>
      </c>
      <c r="N75" s="182">
        <f>'Додаток №3'!O177</f>
        <v>759000</v>
      </c>
    </row>
    <row r="76" spans="1:14" ht="24.75" customHeight="1">
      <c r="A76" s="5" t="s">
        <v>495</v>
      </c>
      <c r="B76" s="120" t="s">
        <v>496</v>
      </c>
      <c r="C76" s="181">
        <f aca="true" t="shared" si="8" ref="C76:N76">C77</f>
        <v>50000</v>
      </c>
      <c r="D76" s="181">
        <f t="shared" si="8"/>
        <v>0</v>
      </c>
      <c r="E76" s="181">
        <f t="shared" si="8"/>
        <v>0</v>
      </c>
      <c r="F76" s="181">
        <f t="shared" si="8"/>
        <v>0</v>
      </c>
      <c r="G76" s="181">
        <f t="shared" si="8"/>
        <v>50000</v>
      </c>
      <c r="H76" s="181">
        <f t="shared" si="8"/>
        <v>0</v>
      </c>
      <c r="I76" s="181">
        <f t="shared" si="8"/>
        <v>0</v>
      </c>
      <c r="J76" s="181">
        <f t="shared" si="8"/>
        <v>0</v>
      </c>
      <c r="K76" s="181">
        <f t="shared" si="8"/>
        <v>0</v>
      </c>
      <c r="L76" s="181">
        <f t="shared" si="8"/>
        <v>0</v>
      </c>
      <c r="M76" s="181">
        <f t="shared" si="8"/>
        <v>0</v>
      </c>
      <c r="N76" s="181">
        <f t="shared" si="8"/>
        <v>50000</v>
      </c>
    </row>
    <row r="77" spans="1:14" ht="23.25" customHeight="1">
      <c r="A77" s="3" t="s">
        <v>164</v>
      </c>
      <c r="B77" s="39" t="s">
        <v>165</v>
      </c>
      <c r="C77" s="182">
        <f>'Додаток №3'!D155</f>
        <v>50000</v>
      </c>
      <c r="D77" s="182">
        <f>'Додаток №3'!E155</f>
        <v>0</v>
      </c>
      <c r="E77" s="182">
        <f>'Додаток №3'!F155</f>
        <v>0</v>
      </c>
      <c r="F77" s="182">
        <f>'Додаток №3'!G155</f>
        <v>0</v>
      </c>
      <c r="G77" s="182">
        <f>'Додаток №3'!H155</f>
        <v>50000</v>
      </c>
      <c r="H77" s="182">
        <f>'Додаток №3'!I155</f>
        <v>0</v>
      </c>
      <c r="I77" s="182">
        <f>'Додаток №3'!J155</f>
        <v>0</v>
      </c>
      <c r="J77" s="182">
        <f>'Додаток №3'!K155</f>
        <v>0</v>
      </c>
      <c r="K77" s="182">
        <f>'Додаток №3'!L155</f>
        <v>0</v>
      </c>
      <c r="L77" s="182">
        <f>'Додаток №3'!M155</f>
        <v>0</v>
      </c>
      <c r="M77" s="182">
        <f>'Додаток №3'!N155</f>
        <v>0</v>
      </c>
      <c r="N77" s="182">
        <f>'Додаток №3'!O155</f>
        <v>50000</v>
      </c>
    </row>
    <row r="78" spans="1:14" ht="17.25" customHeight="1" hidden="1">
      <c r="A78" s="3"/>
      <c r="B78" s="39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</row>
    <row r="79" spans="1:14" s="6" customFormat="1" ht="13.5" customHeight="1">
      <c r="A79" s="5" t="s">
        <v>499</v>
      </c>
      <c r="B79" s="117" t="s">
        <v>210</v>
      </c>
      <c r="C79" s="181">
        <f aca="true" t="shared" si="9" ref="C79:N79">SUM(C80:C85)</f>
        <v>0</v>
      </c>
      <c r="D79" s="181">
        <f t="shared" si="9"/>
        <v>0</v>
      </c>
      <c r="E79" s="181">
        <f t="shared" si="9"/>
        <v>0</v>
      </c>
      <c r="F79" s="181">
        <f t="shared" si="9"/>
        <v>0</v>
      </c>
      <c r="G79" s="181">
        <f t="shared" si="9"/>
        <v>0</v>
      </c>
      <c r="H79" s="181">
        <f t="shared" si="9"/>
        <v>2943000</v>
      </c>
      <c r="I79" s="181">
        <f t="shared" si="9"/>
        <v>100000</v>
      </c>
      <c r="J79" s="181">
        <f t="shared" si="9"/>
        <v>0</v>
      </c>
      <c r="K79" s="181">
        <f t="shared" si="9"/>
        <v>0</v>
      </c>
      <c r="L79" s="181">
        <f t="shared" si="9"/>
        <v>2843000</v>
      </c>
      <c r="M79" s="181">
        <f t="shared" si="9"/>
        <v>0</v>
      </c>
      <c r="N79" s="181">
        <f t="shared" si="9"/>
        <v>2943000</v>
      </c>
    </row>
    <row r="80" spans="1:14" s="6" customFormat="1" ht="27" customHeight="1">
      <c r="A80" s="73">
        <v>240601</v>
      </c>
      <c r="B80" s="139" t="s">
        <v>500</v>
      </c>
      <c r="C80" s="182">
        <f>'Додаток №3'!D148</f>
        <v>0</v>
      </c>
      <c r="D80" s="182">
        <f>'Додаток №3'!E148</f>
        <v>0</v>
      </c>
      <c r="E80" s="182">
        <f>'Додаток №3'!F148</f>
        <v>0</v>
      </c>
      <c r="F80" s="182">
        <f>'Додаток №3'!G148</f>
        <v>0</v>
      </c>
      <c r="G80" s="182">
        <f>'Додаток №3'!H148</f>
        <v>0</v>
      </c>
      <c r="H80" s="182">
        <f>'Додаток №3'!I148</f>
        <v>2643000</v>
      </c>
      <c r="I80" s="182">
        <f>'Додаток №3'!J148</f>
        <v>0</v>
      </c>
      <c r="J80" s="182">
        <f>'Додаток №3'!K148</f>
        <v>0</v>
      </c>
      <c r="K80" s="182">
        <f>'Додаток №3'!L148</f>
        <v>0</v>
      </c>
      <c r="L80" s="182">
        <f>'Додаток №3'!M148</f>
        <v>2643000</v>
      </c>
      <c r="M80" s="182">
        <f>'Додаток №3'!N148</f>
        <v>0</v>
      </c>
      <c r="N80" s="182">
        <f>'Додаток №3'!O148</f>
        <v>2643000</v>
      </c>
    </row>
    <row r="81" spans="1:14" s="6" customFormat="1" ht="13.5" customHeight="1">
      <c r="A81" s="73">
        <v>240602</v>
      </c>
      <c r="B81" s="139" t="s">
        <v>501</v>
      </c>
      <c r="C81" s="182">
        <f>'Додаток №3'!D149</f>
        <v>0</v>
      </c>
      <c r="D81" s="182">
        <f>'Додаток №3'!E149</f>
        <v>0</v>
      </c>
      <c r="E81" s="182">
        <f>'Додаток №3'!F149</f>
        <v>0</v>
      </c>
      <c r="F81" s="182">
        <f>'Додаток №3'!G149</f>
        <v>0</v>
      </c>
      <c r="G81" s="182">
        <f>'Додаток №3'!H149</f>
        <v>0</v>
      </c>
      <c r="H81" s="182">
        <f>'Додаток №3'!I149</f>
        <v>0</v>
      </c>
      <c r="I81" s="182">
        <f>'Додаток №3'!J149</f>
        <v>0</v>
      </c>
      <c r="J81" s="182">
        <f>'Додаток №3'!K149</f>
        <v>0</v>
      </c>
      <c r="K81" s="182">
        <f>'Додаток №3'!L149</f>
        <v>0</v>
      </c>
      <c r="L81" s="182">
        <f>'Додаток №3'!M149</f>
        <v>0</v>
      </c>
      <c r="M81" s="182">
        <f>'Додаток №3'!N149</f>
        <v>0</v>
      </c>
      <c r="N81" s="182">
        <f>'Додаток №3'!O149</f>
        <v>0</v>
      </c>
    </row>
    <row r="82" spans="1:14" s="6" customFormat="1" ht="0.75" customHeight="1">
      <c r="A82" s="73"/>
      <c r="B82" s="139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</row>
    <row r="83" spans="1:14" s="6" customFormat="1" ht="27.75" customHeight="1">
      <c r="A83" s="73">
        <v>240604</v>
      </c>
      <c r="B83" s="139" t="s">
        <v>502</v>
      </c>
      <c r="C83" s="182">
        <f>'Додаток №3'!D150</f>
        <v>0</v>
      </c>
      <c r="D83" s="182">
        <f>'Додаток №3'!E150</f>
        <v>0</v>
      </c>
      <c r="E83" s="182">
        <f>'Додаток №3'!F150</f>
        <v>0</v>
      </c>
      <c r="F83" s="182">
        <f>'Додаток №3'!G150</f>
        <v>0</v>
      </c>
      <c r="G83" s="182">
        <f>'Додаток №3'!H150</f>
        <v>0</v>
      </c>
      <c r="H83" s="182">
        <f>'Додаток №3'!I150</f>
        <v>0</v>
      </c>
      <c r="I83" s="182">
        <f>'Додаток №3'!J150</f>
        <v>0</v>
      </c>
      <c r="J83" s="182">
        <f>'Додаток №3'!K150</f>
        <v>0</v>
      </c>
      <c r="K83" s="182">
        <f>'Додаток №3'!L150</f>
        <v>0</v>
      </c>
      <c r="L83" s="182">
        <f>'Додаток №3'!M150</f>
        <v>0</v>
      </c>
      <c r="M83" s="182">
        <f>'Додаток №3'!N150</f>
        <v>0</v>
      </c>
      <c r="N83" s="182">
        <f>'Додаток №3'!O150</f>
        <v>0</v>
      </c>
    </row>
    <row r="84" spans="1:14" s="6" customFormat="1" ht="15" customHeight="1">
      <c r="A84" s="73">
        <v>240605</v>
      </c>
      <c r="B84" s="140" t="s">
        <v>461</v>
      </c>
      <c r="C84" s="182">
        <f>'Додаток №3'!D151</f>
        <v>0</v>
      </c>
      <c r="D84" s="182">
        <f>'Додаток №3'!E151</f>
        <v>0</v>
      </c>
      <c r="E84" s="182">
        <f>'Додаток №3'!F151</f>
        <v>0</v>
      </c>
      <c r="F84" s="182">
        <f>'Додаток №3'!G151</f>
        <v>0</v>
      </c>
      <c r="G84" s="182">
        <f>'Додаток №3'!H151</f>
        <v>0</v>
      </c>
      <c r="H84" s="182">
        <f>'Додаток №3'!I151</f>
        <v>0</v>
      </c>
      <c r="I84" s="182">
        <f>'Додаток №3'!J151</f>
        <v>0</v>
      </c>
      <c r="J84" s="182">
        <f>'Додаток №3'!K151</f>
        <v>0</v>
      </c>
      <c r="K84" s="182">
        <f>'Додаток №3'!L151</f>
        <v>0</v>
      </c>
      <c r="L84" s="182">
        <f>'Додаток №3'!M151</f>
        <v>0</v>
      </c>
      <c r="M84" s="182">
        <f>'Додаток №3'!N151</f>
        <v>0</v>
      </c>
      <c r="N84" s="182">
        <f>'Додаток №3'!O151</f>
        <v>0</v>
      </c>
    </row>
    <row r="85" spans="1:14" ht="53.25" customHeight="1">
      <c r="A85" s="3" t="s">
        <v>503</v>
      </c>
      <c r="B85" s="118" t="s">
        <v>504</v>
      </c>
      <c r="C85" s="182">
        <f>'Додаток №3'!D18</f>
        <v>0</v>
      </c>
      <c r="D85" s="182">
        <f>'Додаток №3'!E18</f>
        <v>0</v>
      </c>
      <c r="E85" s="182">
        <f>'Додаток №3'!F18</f>
        <v>0</v>
      </c>
      <c r="F85" s="182">
        <f>'Додаток №3'!G18</f>
        <v>0</v>
      </c>
      <c r="G85" s="182">
        <f>'Додаток №3'!H18</f>
        <v>0</v>
      </c>
      <c r="H85" s="182">
        <f>'Додаток №3'!I18</f>
        <v>300000</v>
      </c>
      <c r="I85" s="182">
        <f>'Додаток №3'!J18</f>
        <v>100000</v>
      </c>
      <c r="J85" s="182">
        <f>'Додаток №3'!K18</f>
        <v>0</v>
      </c>
      <c r="K85" s="182">
        <f>'Додаток №3'!L18</f>
        <v>0</v>
      </c>
      <c r="L85" s="182">
        <f>'Додаток №3'!M18</f>
        <v>200000</v>
      </c>
      <c r="M85" s="182">
        <f>'Додаток №3'!N18</f>
        <v>0</v>
      </c>
      <c r="N85" s="182">
        <f>'Додаток №3'!O18</f>
        <v>300000</v>
      </c>
    </row>
    <row r="86" spans="1:14" s="6" customFormat="1" ht="13.5" customHeight="1">
      <c r="A86" s="5">
        <v>250000</v>
      </c>
      <c r="B86" s="117" t="s">
        <v>505</v>
      </c>
      <c r="C86" s="181">
        <f>C87+C91+C92+C94+C95+C96+C97+C98+C99+C100+C101+C102+C103+C104+C105+C106+C107+C108+C109+C110+C111+C112+C114+C115+C118+C119+C120+C122+C123+C126+C127+C125+C124+C128+C129+C93+C121</f>
        <v>680114413</v>
      </c>
      <c r="D86" s="181">
        <f>D87+D90+D91+D92+D94+D95+D96+D97+D98+D99+D100+D101+D102+D103+D104+D105+D106+D107+D108+D109+D110+D111+D112+D114+D115+D118+D119+D120+D122+D123+D126+D127+D125+D124+D128+D129+D93+D121</f>
        <v>626626113</v>
      </c>
      <c r="E86" s="181">
        <f>E87+E90+E91+E92+E94+E95+E96+E97+E98+E99+E100+E101+E102+E103+E104+E105+E106+E107+E108+E109+E110+E111+E112+E114+E115+E118+E119+E120+E122+E123+E126+E127+E125+E124+E128+E129+E93+E121</f>
        <v>0</v>
      </c>
      <c r="F86" s="181">
        <f>F87+F90+F91+F92+F94+F95+F96+F97+F98+F99+F100+F101+F102+F103+F104+F105+F106+F107+F108+F109+F110+F111+F112+F114+F115+F118+F119+F120+F122+F123+F126+F127+F125+F124+F128+F129+F93+F121</f>
        <v>0</v>
      </c>
      <c r="G86" s="181">
        <f>G87+G90+G91+G92+G94+G95+G96+G97+G98+G99+G100+G101+G102+G103+G104+G105+G106+G107+G108+G109+G110+G111+G112+G114+G115+G118+G119+G120+G122+G123+G126+G127+G125+G124+G128+G129+G93+G121</f>
        <v>40801600</v>
      </c>
      <c r="H86" s="181">
        <f aca="true" t="shared" si="10" ref="H86:M86">H87+H90+H91+H92+H94+H95+H96+H97+H98+H99+H100+H101+H102+H103+H104+H105+H106+H107+H108+H109+H110+H111+H112+H114+H115+H118+H119+H120+H122+H123+H126+H127+H125+H124+H128+H129+H93</f>
        <v>19823900</v>
      </c>
      <c r="I86" s="181">
        <f t="shared" si="10"/>
        <v>0</v>
      </c>
      <c r="J86" s="181">
        <f t="shared" si="10"/>
        <v>0</v>
      </c>
      <c r="K86" s="181">
        <f t="shared" si="10"/>
        <v>0</v>
      </c>
      <c r="L86" s="181">
        <f t="shared" si="10"/>
        <v>19823900</v>
      </c>
      <c r="M86" s="181">
        <f t="shared" si="10"/>
        <v>0</v>
      </c>
      <c r="N86" s="181">
        <f>N87+N91+N92+N94+N95+N96+N97+N98+N99+N100+N101+N102+N103+N104+N105+N106+N107+N108+N109+N110+N111+N112+N114+N115+N118+N119+N120+N122+N123+N126+N127+N125+N124+N128+N129+N93+N121</f>
        <v>699938313</v>
      </c>
    </row>
    <row r="87" spans="1:14" ht="13.5" customHeight="1">
      <c r="A87" s="3">
        <v>250102</v>
      </c>
      <c r="B87" s="116" t="s">
        <v>506</v>
      </c>
      <c r="C87" s="184">
        <f>'Додаток №3'!D237</f>
        <v>12686700</v>
      </c>
      <c r="D87" s="184">
        <f>'Додаток №3'!E237</f>
        <v>0</v>
      </c>
      <c r="E87" s="184">
        <f>'Додаток №3'!F237</f>
        <v>0</v>
      </c>
      <c r="F87" s="184">
        <f>'Додаток №3'!G237</f>
        <v>0</v>
      </c>
      <c r="G87" s="184">
        <f>'Додаток №3'!H237</f>
        <v>0</v>
      </c>
      <c r="H87" s="184">
        <f>'Додаток №3'!I237</f>
        <v>0</v>
      </c>
      <c r="I87" s="184">
        <f>'Додаток №3'!J237</f>
        <v>0</v>
      </c>
      <c r="J87" s="184">
        <f>'Додаток №3'!K237</f>
        <v>0</v>
      </c>
      <c r="K87" s="184">
        <f>'Додаток №3'!L237</f>
        <v>0</v>
      </c>
      <c r="L87" s="184">
        <f>'Додаток №3'!M237</f>
        <v>0</v>
      </c>
      <c r="M87" s="184">
        <f>'Додаток №3'!N237</f>
        <v>0</v>
      </c>
      <c r="N87" s="184">
        <f>'Додаток №3'!O237</f>
        <v>12686700</v>
      </c>
    </row>
    <row r="88" spans="1:14" ht="13.5" customHeight="1">
      <c r="A88" s="3"/>
      <c r="B88" s="227" t="s">
        <v>365</v>
      </c>
      <c r="C88" s="228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</row>
    <row r="89" spans="1:14" ht="17.25" customHeight="1">
      <c r="A89" s="3"/>
      <c r="B89" s="201" t="s">
        <v>366</v>
      </c>
      <c r="C89" s="213">
        <f>C87-C90</f>
        <v>2152900</v>
      </c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>
        <f>'Додаток №3'!O239</f>
        <v>2152900</v>
      </c>
    </row>
    <row r="90" spans="1:14" ht="33" customHeight="1">
      <c r="A90" s="3"/>
      <c r="B90" s="201" t="s">
        <v>367</v>
      </c>
      <c r="C90" s="198">
        <v>10533800</v>
      </c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>
        <f>'Додаток №3'!O240</f>
        <v>10533800</v>
      </c>
    </row>
    <row r="91" spans="1:14" ht="13.5" customHeight="1">
      <c r="A91" s="3">
        <v>250404</v>
      </c>
      <c r="B91" s="116" t="s">
        <v>507</v>
      </c>
      <c r="C91" s="184">
        <f>'Додаток №3'!D94+'Додаток №3'!D165+'Додаток №3'!D176+'Додаток №3'!D20+'Додаток №3'!D174+'Додаток №3'!D186</f>
        <v>678500</v>
      </c>
      <c r="D91" s="184">
        <f>'Додаток №3'!E94+'Додаток №3'!E165+'Додаток №3'!E176+'Додаток №3'!E20+'Додаток №3'!E174+'Додаток №3'!E186</f>
        <v>478500</v>
      </c>
      <c r="E91" s="184">
        <f>'Додаток №3'!F94+'Додаток №3'!F165+'Додаток №3'!F176+'Додаток №3'!F20+'Додаток №3'!F174+'Додаток №3'!F186</f>
        <v>0</v>
      </c>
      <c r="F91" s="184">
        <f>'Додаток №3'!G94+'Додаток №3'!G165+'Додаток №3'!G176+'Додаток №3'!G20+'Додаток №3'!G174+'Додаток №3'!G186</f>
        <v>0</v>
      </c>
      <c r="G91" s="184">
        <f>'Додаток №3'!H94+'Додаток №3'!H165+'Додаток №3'!H176+'Додаток №3'!H20+'Додаток №3'!H174+'Додаток №3'!H186</f>
        <v>200000</v>
      </c>
      <c r="H91" s="184">
        <f>'Додаток №3'!I94+'Додаток №3'!I165+'Додаток №3'!I176+'Додаток №3'!I20+'Додаток №3'!I174+'Додаток №3'!I186</f>
        <v>0</v>
      </c>
      <c r="I91" s="184">
        <f>'Додаток №3'!J94+'Додаток №3'!J165+'Додаток №3'!J176+'Додаток №3'!J20+'Додаток №3'!J174+'Додаток №3'!J186</f>
        <v>0</v>
      </c>
      <c r="J91" s="184">
        <f>'Додаток №3'!K94+'Додаток №3'!K165+'Додаток №3'!K176+'Додаток №3'!K20+'Додаток №3'!K174+'Додаток №3'!K186</f>
        <v>0</v>
      </c>
      <c r="K91" s="184">
        <f>'Додаток №3'!L94+'Додаток №3'!L165+'Додаток №3'!L176+'Додаток №3'!L20+'Додаток №3'!L174+'Додаток №3'!L186</f>
        <v>0</v>
      </c>
      <c r="L91" s="184">
        <f>'Додаток №3'!M94+'Додаток №3'!M165+'Додаток №3'!M176+'Додаток №3'!M20+'Додаток №3'!M174+'Додаток №3'!M186</f>
        <v>0</v>
      </c>
      <c r="M91" s="184">
        <f>'Додаток №3'!N94+'Додаток №3'!N165+'Додаток №3'!N176+'Додаток №3'!N20+'Додаток №3'!N174+'Додаток №3'!N186</f>
        <v>0</v>
      </c>
      <c r="N91" s="184">
        <f>'Додаток №3'!O94+'Додаток №3'!O165+'Додаток №3'!O176+'Додаток №3'!O20+'Додаток №3'!O174+'Додаток №3'!O186</f>
        <v>678500</v>
      </c>
    </row>
    <row r="92" spans="1:14" ht="38.25" hidden="1">
      <c r="A92" s="3" t="s">
        <v>508</v>
      </c>
      <c r="B92" s="135" t="s">
        <v>509</v>
      </c>
      <c r="C92" s="184">
        <f>'Додаток №3'!D195</f>
        <v>0</v>
      </c>
      <c r="D92" s="184">
        <f>'Додаток №3'!E195</f>
        <v>0</v>
      </c>
      <c r="E92" s="184">
        <f>'Додаток №3'!F195</f>
        <v>0</v>
      </c>
      <c r="F92" s="184">
        <f>'Додаток №3'!G195</f>
        <v>0</v>
      </c>
      <c r="G92" s="184">
        <f>'Додаток №3'!H195</f>
        <v>0</v>
      </c>
      <c r="H92" s="184">
        <f>'Додаток №3'!I195</f>
        <v>0</v>
      </c>
      <c r="I92" s="184">
        <f>'Додаток №3'!J195</f>
        <v>0</v>
      </c>
      <c r="J92" s="184">
        <f>'Додаток №3'!K195</f>
        <v>0</v>
      </c>
      <c r="K92" s="184">
        <f>'Додаток №3'!L195</f>
        <v>0</v>
      </c>
      <c r="L92" s="184">
        <f>'Додаток №3'!M195</f>
        <v>0</v>
      </c>
      <c r="M92" s="184">
        <f>'Додаток №3'!N195</f>
        <v>0</v>
      </c>
      <c r="N92" s="184">
        <f>C92+H92</f>
        <v>0</v>
      </c>
    </row>
    <row r="93" spans="1:14" ht="25.5" hidden="1">
      <c r="A93" s="58">
        <v>250309</v>
      </c>
      <c r="B93" s="185" t="s">
        <v>583</v>
      </c>
      <c r="C93" s="184">
        <f>'Додаток №3'!D201</f>
        <v>0</v>
      </c>
      <c r="D93" s="184">
        <f>'Додаток №3'!E201</f>
        <v>0</v>
      </c>
      <c r="E93" s="184">
        <f>'Додаток №3'!F201</f>
        <v>0</v>
      </c>
      <c r="F93" s="184">
        <f>'Додаток №3'!G201</f>
        <v>0</v>
      </c>
      <c r="G93" s="184">
        <f>'Додаток №3'!H201</f>
        <v>0</v>
      </c>
      <c r="H93" s="184">
        <f>'Додаток №3'!I201</f>
        <v>0</v>
      </c>
      <c r="I93" s="184">
        <f>'Додаток №3'!J201</f>
        <v>0</v>
      </c>
      <c r="J93" s="184">
        <f>'Додаток №3'!K201</f>
        <v>0</v>
      </c>
      <c r="K93" s="184">
        <f>'Додаток №3'!L201</f>
        <v>0</v>
      </c>
      <c r="L93" s="184">
        <f>'Додаток №3'!M201</f>
        <v>0</v>
      </c>
      <c r="M93" s="184">
        <f>'Додаток №3'!N201</f>
        <v>0</v>
      </c>
      <c r="N93" s="184">
        <f>'Додаток №3'!O201</f>
        <v>0</v>
      </c>
    </row>
    <row r="94" spans="1:14" ht="38.25">
      <c r="A94" s="41" t="s">
        <v>584</v>
      </c>
      <c r="B94" s="140" t="s">
        <v>277</v>
      </c>
      <c r="C94" s="184">
        <f>'Додаток №3'!D202</f>
        <v>17227700</v>
      </c>
      <c r="D94" s="184">
        <f>'Додаток №3'!E202</f>
        <v>17227700</v>
      </c>
      <c r="E94" s="184">
        <f>'Додаток №3'!F202</f>
        <v>0</v>
      </c>
      <c r="F94" s="184">
        <f>'Додаток №3'!G202</f>
        <v>0</v>
      </c>
      <c r="G94" s="184">
        <f>'Додаток №3'!H202</f>
        <v>0</v>
      </c>
      <c r="H94" s="184">
        <f>'Додаток №3'!I202</f>
        <v>0</v>
      </c>
      <c r="I94" s="184">
        <f>'Додаток №3'!J202</f>
        <v>0</v>
      </c>
      <c r="J94" s="184">
        <f>'Додаток №3'!K202</f>
        <v>0</v>
      </c>
      <c r="K94" s="184">
        <f>'Додаток №3'!L202</f>
        <v>0</v>
      </c>
      <c r="L94" s="184">
        <f>'Додаток №3'!M202</f>
        <v>0</v>
      </c>
      <c r="M94" s="184">
        <f>'Додаток №3'!N202</f>
        <v>0</v>
      </c>
      <c r="N94" s="184">
        <f>C94+H94</f>
        <v>17227700</v>
      </c>
    </row>
    <row r="95" spans="1:14" ht="51">
      <c r="A95" s="42" t="s">
        <v>107</v>
      </c>
      <c r="B95" s="116" t="s">
        <v>108</v>
      </c>
      <c r="C95" s="184">
        <f>D95</f>
        <v>2880000</v>
      </c>
      <c r="D95" s="184">
        <f>'Додаток №3'!E203</f>
        <v>2880000</v>
      </c>
      <c r="E95" s="184">
        <f>'Додаток №3'!F203</f>
        <v>0</v>
      </c>
      <c r="F95" s="184">
        <f>'Додаток №3'!G203</f>
        <v>0</v>
      </c>
      <c r="G95" s="184">
        <f>'Додаток №3'!H203</f>
        <v>0</v>
      </c>
      <c r="H95" s="184">
        <f>'Додаток №3'!I203</f>
        <v>0</v>
      </c>
      <c r="I95" s="184">
        <f>'Додаток №3'!J203</f>
        <v>0</v>
      </c>
      <c r="J95" s="184">
        <f>'Додаток №3'!K203</f>
        <v>0</v>
      </c>
      <c r="K95" s="184">
        <f>'Додаток №3'!L203</f>
        <v>0</v>
      </c>
      <c r="L95" s="184">
        <f>'Додаток №3'!M203</f>
        <v>0</v>
      </c>
      <c r="M95" s="184">
        <f>'Додаток №3'!N203</f>
        <v>0</v>
      </c>
      <c r="N95" s="184">
        <f>'Додаток №3'!O203</f>
        <v>2880000</v>
      </c>
    </row>
    <row r="96" spans="1:14" ht="51">
      <c r="A96" s="42" t="s">
        <v>585</v>
      </c>
      <c r="B96" s="98" t="s">
        <v>586</v>
      </c>
      <c r="C96" s="184">
        <f>'Додаток №3'!D204</f>
        <v>34765900</v>
      </c>
      <c r="D96" s="184">
        <f>'Додаток №3'!E204</f>
        <v>0</v>
      </c>
      <c r="E96" s="184">
        <f>'Додаток №3'!F204</f>
        <v>0</v>
      </c>
      <c r="F96" s="184">
        <f>'Додаток №3'!G204</f>
        <v>0</v>
      </c>
      <c r="G96" s="184">
        <f>'Додаток №3'!H204</f>
        <v>34765900</v>
      </c>
      <c r="H96" s="184">
        <f>'Додаток №3'!I204</f>
        <v>0</v>
      </c>
      <c r="I96" s="184">
        <f>'Додаток №3'!J204</f>
        <v>0</v>
      </c>
      <c r="J96" s="184">
        <f>'Додаток №3'!K204</f>
        <v>0</v>
      </c>
      <c r="K96" s="184">
        <f>'Додаток №3'!L204</f>
        <v>0</v>
      </c>
      <c r="L96" s="184">
        <f>'Додаток №3'!M204</f>
        <v>0</v>
      </c>
      <c r="M96" s="184">
        <f>'Додаток №3'!N204</f>
        <v>0</v>
      </c>
      <c r="N96" s="184">
        <f>'Додаток №3'!O204</f>
        <v>34765900</v>
      </c>
    </row>
    <row r="97" spans="1:14" ht="12.75" hidden="1">
      <c r="A97" s="8"/>
      <c r="B97" s="55"/>
      <c r="C97" s="186"/>
      <c r="D97" s="186"/>
      <c r="E97" s="184"/>
      <c r="F97" s="184"/>
      <c r="G97" s="184"/>
      <c r="H97" s="184"/>
      <c r="I97" s="184"/>
      <c r="J97" s="184"/>
      <c r="K97" s="184"/>
      <c r="L97" s="184"/>
      <c r="M97" s="184"/>
      <c r="N97" s="184"/>
    </row>
    <row r="98" spans="1:14" ht="63.75">
      <c r="A98" s="42" t="s">
        <v>251</v>
      </c>
      <c r="B98" s="96" t="s">
        <v>173</v>
      </c>
      <c r="C98" s="184">
        <f>'Додаток №3'!D205</f>
        <v>359857300</v>
      </c>
      <c r="D98" s="184">
        <f>'Додаток №3'!E205</f>
        <v>359857300</v>
      </c>
      <c r="E98" s="184">
        <f>'Додаток №3'!F205</f>
        <v>0</v>
      </c>
      <c r="F98" s="184">
        <f>'Додаток №3'!G205</f>
        <v>0</v>
      </c>
      <c r="G98" s="184">
        <f>'Додаток №3'!H205</f>
        <v>0</v>
      </c>
      <c r="H98" s="184">
        <f>'Додаток №3'!I205</f>
        <v>0</v>
      </c>
      <c r="I98" s="184">
        <f>'Додаток №3'!J205</f>
        <v>0</v>
      </c>
      <c r="J98" s="184">
        <f>'Додаток №3'!K205</f>
        <v>0</v>
      </c>
      <c r="K98" s="184">
        <f>'Додаток №3'!L205</f>
        <v>0</v>
      </c>
      <c r="L98" s="184">
        <f>'Додаток №3'!M205</f>
        <v>0</v>
      </c>
      <c r="M98" s="184">
        <f>'Додаток №3'!N205</f>
        <v>0</v>
      </c>
      <c r="N98" s="184">
        <f>'Додаток №3'!O205</f>
        <v>359857300</v>
      </c>
    </row>
    <row r="99" spans="1:14" ht="89.25">
      <c r="A99" s="43" t="s">
        <v>174</v>
      </c>
      <c r="B99" s="121" t="s">
        <v>128</v>
      </c>
      <c r="C99" s="187">
        <f>'Додаток №3'!D207</f>
        <v>138232800</v>
      </c>
      <c r="D99" s="187">
        <f>'Додаток №3'!E207</f>
        <v>138232800</v>
      </c>
      <c r="E99" s="187">
        <f>'Додаток №3'!F207</f>
        <v>0</v>
      </c>
      <c r="F99" s="187">
        <f>'Додаток №3'!G207</f>
        <v>0</v>
      </c>
      <c r="G99" s="187">
        <f>'Додаток №3'!H207</f>
        <v>0</v>
      </c>
      <c r="H99" s="187">
        <f>'Додаток №3'!I207</f>
        <v>0</v>
      </c>
      <c r="I99" s="187">
        <f>'Додаток №3'!J207</f>
        <v>0</v>
      </c>
      <c r="J99" s="187">
        <f>'Додаток №3'!K207</f>
        <v>0</v>
      </c>
      <c r="K99" s="187">
        <f>'Додаток №3'!L207</f>
        <v>0</v>
      </c>
      <c r="L99" s="187">
        <f>'Додаток №3'!M207</f>
        <v>0</v>
      </c>
      <c r="M99" s="187">
        <f>'Додаток №3'!N207</f>
        <v>0</v>
      </c>
      <c r="N99" s="187">
        <f>'Додаток №3'!O207</f>
        <v>138232800</v>
      </c>
    </row>
    <row r="100" spans="1:14" ht="165.75">
      <c r="A100" s="42" t="s">
        <v>175</v>
      </c>
      <c r="B100" s="121" t="s">
        <v>172</v>
      </c>
      <c r="C100" s="188">
        <f>'Додаток №3'!D208</f>
        <v>39478200</v>
      </c>
      <c r="D100" s="188">
        <f>'Додаток №3'!E208</f>
        <v>39478200</v>
      </c>
      <c r="E100" s="188">
        <f>'Додаток №3'!F208</f>
        <v>0</v>
      </c>
      <c r="F100" s="188">
        <f>'Додаток №3'!G208</f>
        <v>0</v>
      </c>
      <c r="G100" s="188">
        <f>'Додаток №3'!H208</f>
        <v>0</v>
      </c>
      <c r="H100" s="188">
        <f>'Додаток №3'!I208</f>
        <v>0</v>
      </c>
      <c r="I100" s="188">
        <f>'Додаток №3'!J208</f>
        <v>0</v>
      </c>
      <c r="J100" s="188">
        <f>'Додаток №3'!K208</f>
        <v>0</v>
      </c>
      <c r="K100" s="188">
        <f>'Додаток №3'!L208</f>
        <v>0</v>
      </c>
      <c r="L100" s="188">
        <f>'Додаток №3'!M208</f>
        <v>0</v>
      </c>
      <c r="M100" s="188">
        <f>'Додаток №3'!N208</f>
        <v>0</v>
      </c>
      <c r="N100" s="188">
        <f>'Додаток №3'!O208</f>
        <v>39478200</v>
      </c>
    </row>
    <row r="101" spans="1:14" ht="63.75">
      <c r="A101" s="42" t="s">
        <v>176</v>
      </c>
      <c r="B101" s="121" t="s">
        <v>252</v>
      </c>
      <c r="C101" s="188">
        <f>'Додаток №3'!D209</f>
        <v>46260300</v>
      </c>
      <c r="D101" s="188">
        <f>'Додаток №3'!E209</f>
        <v>46260300</v>
      </c>
      <c r="E101" s="188">
        <f>'Додаток №3'!F209</f>
        <v>0</v>
      </c>
      <c r="F101" s="188">
        <f>'Додаток №3'!G209</f>
        <v>0</v>
      </c>
      <c r="G101" s="188">
        <f>'Додаток №3'!H209</f>
        <v>0</v>
      </c>
      <c r="H101" s="188">
        <f>'Додаток №3'!I209</f>
        <v>0</v>
      </c>
      <c r="I101" s="188">
        <f>'Додаток №3'!J209</f>
        <v>0</v>
      </c>
      <c r="J101" s="188">
        <f>'Додаток №3'!K209</f>
        <v>0</v>
      </c>
      <c r="K101" s="188">
        <f>'Додаток №3'!L209</f>
        <v>0</v>
      </c>
      <c r="L101" s="188">
        <f>'Додаток №3'!M209</f>
        <v>0</v>
      </c>
      <c r="M101" s="188">
        <f>'Додаток №3'!N209</f>
        <v>0</v>
      </c>
      <c r="N101" s="188">
        <f>'Додаток №3'!O209</f>
        <v>46260300</v>
      </c>
    </row>
    <row r="102" spans="1:14" ht="165.75">
      <c r="A102" s="42" t="s">
        <v>177</v>
      </c>
      <c r="B102" s="79" t="s">
        <v>473</v>
      </c>
      <c r="C102" s="188">
        <f>'Додаток №3'!D210</f>
        <v>4555700</v>
      </c>
      <c r="D102" s="188">
        <f>'Додаток №3'!E210</f>
        <v>0</v>
      </c>
      <c r="E102" s="188">
        <f>'Додаток №3'!F210</f>
        <v>0</v>
      </c>
      <c r="F102" s="188">
        <f>'Додаток №3'!G210</f>
        <v>0</v>
      </c>
      <c r="G102" s="188">
        <f>'Додаток №3'!H210</f>
        <v>4555700</v>
      </c>
      <c r="H102" s="188">
        <f>'Додаток №3'!I210</f>
        <v>0</v>
      </c>
      <c r="I102" s="188">
        <f>'Додаток №3'!J210</f>
        <v>0</v>
      </c>
      <c r="J102" s="188">
        <f>'Додаток №3'!K210</f>
        <v>0</v>
      </c>
      <c r="K102" s="188">
        <f>'Додаток №3'!L210</f>
        <v>0</v>
      </c>
      <c r="L102" s="188">
        <f>'Додаток №3'!M210</f>
        <v>0</v>
      </c>
      <c r="M102" s="188">
        <f>'Додаток №3'!N210</f>
        <v>0</v>
      </c>
      <c r="N102" s="188">
        <f>'Додаток №3'!O210</f>
        <v>4555700</v>
      </c>
    </row>
    <row r="103" spans="1:14" ht="127.5" hidden="1">
      <c r="A103" s="42" t="s">
        <v>178</v>
      </c>
      <c r="B103" s="98" t="s">
        <v>254</v>
      </c>
      <c r="C103" s="189">
        <f>'Додаток №3'!D211</f>
        <v>0</v>
      </c>
      <c r="D103" s="189">
        <f>'Додаток №3'!E211</f>
        <v>0</v>
      </c>
      <c r="E103" s="189">
        <f>'Додаток №3'!F211</f>
        <v>0</v>
      </c>
      <c r="F103" s="189">
        <f>'Додаток №3'!G211</f>
        <v>0</v>
      </c>
      <c r="G103" s="189">
        <f>'Додаток №3'!H211</f>
        <v>0</v>
      </c>
      <c r="H103" s="189">
        <f>'Додаток №3'!I211</f>
        <v>0</v>
      </c>
      <c r="I103" s="189">
        <f>'Додаток №3'!J211</f>
        <v>0</v>
      </c>
      <c r="J103" s="189">
        <f>'Додаток №3'!K211</f>
        <v>0</v>
      </c>
      <c r="K103" s="189">
        <f>'Додаток №3'!L211</f>
        <v>0</v>
      </c>
      <c r="L103" s="189">
        <f>'Додаток №3'!M211</f>
        <v>0</v>
      </c>
      <c r="M103" s="189">
        <f>'Додаток №3'!N211</f>
        <v>0</v>
      </c>
      <c r="N103" s="184">
        <f>'Додаток №3'!O211</f>
        <v>0</v>
      </c>
    </row>
    <row r="104" spans="1:14" ht="12.75" hidden="1">
      <c r="A104" s="42"/>
      <c r="B104" s="122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</row>
    <row r="105" spans="1:14" ht="12.75" hidden="1">
      <c r="A105" s="45"/>
      <c r="B105" s="66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</row>
    <row r="106" spans="1:14" ht="12.75" hidden="1">
      <c r="A106" s="42"/>
      <c r="B106" s="123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</row>
    <row r="107" spans="1:14" ht="114.75">
      <c r="A107" s="42" t="s">
        <v>587</v>
      </c>
      <c r="B107" s="123" t="s">
        <v>255</v>
      </c>
      <c r="C107" s="184">
        <f>'Додаток №3'!D215</f>
        <v>0</v>
      </c>
      <c r="D107" s="184">
        <f>'Додаток №3'!E215</f>
        <v>0</v>
      </c>
      <c r="E107" s="184">
        <f>'Додаток №3'!F215</f>
        <v>0</v>
      </c>
      <c r="F107" s="184">
        <f>'Додаток №3'!G215</f>
        <v>0</v>
      </c>
      <c r="G107" s="184">
        <f>'Додаток №3'!H215</f>
        <v>0</v>
      </c>
      <c r="H107" s="184">
        <f>'Додаток №3'!I215</f>
        <v>17058600</v>
      </c>
      <c r="I107" s="184">
        <f>'Додаток №3'!J215</f>
        <v>0</v>
      </c>
      <c r="J107" s="184">
        <f>'Додаток №3'!K215</f>
        <v>0</v>
      </c>
      <c r="K107" s="184">
        <f>'Додаток №3'!L215</f>
        <v>0</v>
      </c>
      <c r="L107" s="184">
        <f>'Додаток №3'!M215</f>
        <v>17058600</v>
      </c>
      <c r="M107" s="184">
        <f>'Додаток №3'!N215</f>
        <v>0</v>
      </c>
      <c r="N107" s="184">
        <f>'Додаток №3'!O215</f>
        <v>17058600</v>
      </c>
    </row>
    <row r="108" spans="1:14" ht="12.75" hidden="1">
      <c r="A108" s="42"/>
      <c r="B108" s="97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</row>
    <row r="109" spans="1:14" ht="12.75" hidden="1">
      <c r="A109" s="42"/>
      <c r="B109" s="98"/>
      <c r="C109" s="184"/>
      <c r="D109" s="186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</row>
    <row r="110" spans="1:14" ht="127.5">
      <c r="A110" s="29" t="s">
        <v>588</v>
      </c>
      <c r="B110" s="145" t="s">
        <v>555</v>
      </c>
      <c r="C110" s="184">
        <f>'Додаток №3'!D218</f>
        <v>3052400</v>
      </c>
      <c r="D110" s="184">
        <f>'Додаток №3'!E218</f>
        <v>3052400</v>
      </c>
      <c r="E110" s="184">
        <f>'Додаток №3'!F218</f>
        <v>0</v>
      </c>
      <c r="F110" s="184">
        <f>'Додаток №3'!G218</f>
        <v>0</v>
      </c>
      <c r="G110" s="184">
        <f>'Додаток №3'!H218</f>
        <v>0</v>
      </c>
      <c r="H110" s="184">
        <f>'Додаток №3'!I218</f>
        <v>0</v>
      </c>
      <c r="I110" s="184">
        <f>'Додаток №3'!J218</f>
        <v>0</v>
      </c>
      <c r="J110" s="184">
        <f>'Додаток №3'!K218</f>
        <v>0</v>
      </c>
      <c r="K110" s="184">
        <f>'Додаток №3'!L218</f>
        <v>0</v>
      </c>
      <c r="L110" s="184">
        <f>'Додаток №3'!M218</f>
        <v>0</v>
      </c>
      <c r="M110" s="184">
        <f>'Додаток №3'!N218</f>
        <v>0</v>
      </c>
      <c r="N110" s="184">
        <f>'Додаток №3'!O218</f>
        <v>3052400</v>
      </c>
    </row>
    <row r="111" spans="1:14" ht="12.75" hidden="1">
      <c r="A111" s="44"/>
      <c r="B111" s="98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</row>
    <row r="112" spans="1:14" ht="63.75" hidden="1">
      <c r="A112" s="44" t="s">
        <v>182</v>
      </c>
      <c r="B112" s="98" t="s">
        <v>137</v>
      </c>
      <c r="C112" s="184">
        <f>'Додаток №3'!D220</f>
        <v>0</v>
      </c>
      <c r="D112" s="184">
        <f>'Додаток №3'!E220</f>
        <v>0</v>
      </c>
      <c r="E112" s="184">
        <f>'Додаток №3'!F220</f>
        <v>0</v>
      </c>
      <c r="F112" s="184">
        <f>'Додаток №3'!G220</f>
        <v>0</v>
      </c>
      <c r="G112" s="184">
        <f>'Додаток №3'!H220</f>
        <v>0</v>
      </c>
      <c r="H112" s="184">
        <f>'Додаток №3'!I220</f>
        <v>0</v>
      </c>
      <c r="I112" s="184">
        <f>'Додаток №3'!J220</f>
        <v>0</v>
      </c>
      <c r="J112" s="184">
        <f>'Додаток №3'!K220</f>
        <v>0</v>
      </c>
      <c r="K112" s="184">
        <f>'Додаток №3'!L220</f>
        <v>0</v>
      </c>
      <c r="L112" s="184">
        <f>'Додаток №3'!M220</f>
        <v>0</v>
      </c>
      <c r="M112" s="184">
        <f>'Додаток №3'!N220</f>
        <v>0</v>
      </c>
      <c r="N112" s="184">
        <f>'Додаток №3'!O220</f>
        <v>0</v>
      </c>
    </row>
    <row r="113" spans="1:14" ht="12.75" hidden="1">
      <c r="A113" s="44"/>
      <c r="B113" s="123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</row>
    <row r="114" spans="1:14" ht="51">
      <c r="A114" s="44" t="s">
        <v>183</v>
      </c>
      <c r="B114" s="98" t="s">
        <v>475</v>
      </c>
      <c r="C114" s="184">
        <f>'Додаток №3'!D225</f>
        <v>900000</v>
      </c>
      <c r="D114" s="184">
        <f>'Додаток №3'!E225</f>
        <v>0</v>
      </c>
      <c r="E114" s="184">
        <f>'Додаток №3'!F225</f>
        <v>0</v>
      </c>
      <c r="F114" s="184">
        <f>'Додаток №3'!G225</f>
        <v>0</v>
      </c>
      <c r="G114" s="184">
        <f>'Додаток №3'!H225</f>
        <v>900000</v>
      </c>
      <c r="H114" s="184">
        <f>'Додаток №3'!I225</f>
        <v>1800000</v>
      </c>
      <c r="I114" s="184">
        <f>'Додаток №3'!J225</f>
        <v>0</v>
      </c>
      <c r="J114" s="184">
        <f>'Додаток №3'!K225</f>
        <v>0</v>
      </c>
      <c r="K114" s="184">
        <f>'Додаток №3'!L225</f>
        <v>0</v>
      </c>
      <c r="L114" s="184">
        <f>'Додаток №3'!M225</f>
        <v>1800000</v>
      </c>
      <c r="M114" s="184">
        <f>'Додаток №3'!N225</f>
        <v>0</v>
      </c>
      <c r="N114" s="184">
        <f>'Додаток №3'!O225</f>
        <v>2700000</v>
      </c>
    </row>
    <row r="115" spans="1:14" ht="76.5" hidden="1">
      <c r="A115" s="244" t="s">
        <v>181</v>
      </c>
      <c r="B115" s="98" t="s">
        <v>472</v>
      </c>
      <c r="C115" s="184">
        <f>'Додаток №3'!D223</f>
        <v>0</v>
      </c>
      <c r="D115" s="184">
        <f>'Додаток №3'!E223</f>
        <v>0</v>
      </c>
      <c r="E115" s="184">
        <f>'Додаток №3'!F223</f>
        <v>0</v>
      </c>
      <c r="F115" s="184">
        <f>'Додаток №3'!G223</f>
        <v>0</v>
      </c>
      <c r="G115" s="184">
        <f>'Додаток №3'!H223</f>
        <v>0</v>
      </c>
      <c r="H115" s="184">
        <f>'Додаток №3'!I223</f>
        <v>0</v>
      </c>
      <c r="I115" s="184">
        <f>'Додаток №3'!J223</f>
        <v>0</v>
      </c>
      <c r="J115" s="184">
        <f>'Додаток №3'!K223</f>
        <v>0</v>
      </c>
      <c r="K115" s="184">
        <f>'Додаток №3'!L223</f>
        <v>0</v>
      </c>
      <c r="L115" s="184">
        <f>'Додаток №3'!M223</f>
        <v>0</v>
      </c>
      <c r="M115" s="184">
        <f>'Додаток №3'!N223</f>
        <v>0</v>
      </c>
      <c r="N115" s="184">
        <f>'Додаток №3'!O223</f>
        <v>0</v>
      </c>
    </row>
    <row r="116" spans="1:14" ht="12.75" hidden="1">
      <c r="A116" s="44"/>
      <c r="B116" s="98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</row>
    <row r="117" spans="1:14" ht="12.75" hidden="1">
      <c r="A117" s="3"/>
      <c r="B117" s="99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</row>
    <row r="118" spans="1:14" ht="127.5">
      <c r="A118" s="3" t="s">
        <v>589</v>
      </c>
      <c r="B118" s="99" t="s">
        <v>2</v>
      </c>
      <c r="C118" s="184">
        <f>'Додаток №3'!D87</f>
        <v>0</v>
      </c>
      <c r="D118" s="184">
        <f>'Додаток №3'!E87</f>
        <v>0</v>
      </c>
      <c r="E118" s="184">
        <f>'Додаток №3'!F87</f>
        <v>0</v>
      </c>
      <c r="F118" s="184">
        <f>'Додаток №3'!G87</f>
        <v>0</v>
      </c>
      <c r="G118" s="184">
        <f>'Додаток №3'!H87</f>
        <v>0</v>
      </c>
      <c r="H118" s="184">
        <f>'Додаток №3'!I87</f>
        <v>965300</v>
      </c>
      <c r="I118" s="184">
        <f>'Додаток №3'!J87</f>
        <v>0</v>
      </c>
      <c r="J118" s="184">
        <f>'Додаток №3'!K87</f>
        <v>0</v>
      </c>
      <c r="K118" s="184">
        <f>'Додаток №3'!L87</f>
        <v>0</v>
      </c>
      <c r="L118" s="184">
        <f>'Додаток №3'!M87</f>
        <v>965300</v>
      </c>
      <c r="M118" s="184">
        <f>'Додаток №3'!N87</f>
        <v>0</v>
      </c>
      <c r="N118" s="184">
        <f>'Додаток №3'!O87</f>
        <v>965300</v>
      </c>
    </row>
    <row r="119" spans="1:14" ht="12.75" hidden="1">
      <c r="A119" s="3"/>
      <c r="B119" s="99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</row>
    <row r="120" spans="1:14" ht="51" hidden="1">
      <c r="A120" s="3" t="s">
        <v>185</v>
      </c>
      <c r="B120" s="124" t="s">
        <v>171</v>
      </c>
      <c r="C120" s="184">
        <f>'Додаток №3'!D229</f>
        <v>0</v>
      </c>
      <c r="D120" s="184">
        <f>'Додаток №3'!E229</f>
        <v>0</v>
      </c>
      <c r="E120" s="184">
        <f>'Додаток №3'!F229</f>
        <v>0</v>
      </c>
      <c r="F120" s="184">
        <f>'Додаток №3'!G229</f>
        <v>0</v>
      </c>
      <c r="G120" s="184">
        <f>'Додаток №3'!H229</f>
        <v>0</v>
      </c>
      <c r="H120" s="184">
        <f>'Додаток №3'!I229</f>
        <v>0</v>
      </c>
      <c r="I120" s="184">
        <f>'Додаток №3'!J229</f>
        <v>0</v>
      </c>
      <c r="J120" s="184">
        <f>'Додаток №3'!K229</f>
        <v>0</v>
      </c>
      <c r="K120" s="184">
        <f>'Додаток №3'!L229</f>
        <v>0</v>
      </c>
      <c r="L120" s="184">
        <f>'Додаток №3'!M229</f>
        <v>0</v>
      </c>
      <c r="M120" s="184">
        <f>'Додаток №3'!N229</f>
        <v>0</v>
      </c>
      <c r="N120" s="184">
        <f>'Додаток №3'!O229</f>
        <v>0</v>
      </c>
    </row>
    <row r="121" spans="1:14" ht="51" hidden="1">
      <c r="A121" s="8" t="s">
        <v>470</v>
      </c>
      <c r="B121" s="124" t="s">
        <v>471</v>
      </c>
      <c r="C121" s="184">
        <f>'Додаток №3'!D217</f>
        <v>0</v>
      </c>
      <c r="D121" s="184">
        <f>'Додаток №3'!E217</f>
        <v>0</v>
      </c>
      <c r="E121" s="184">
        <f>'Додаток №3'!F217</f>
        <v>0</v>
      </c>
      <c r="F121" s="184">
        <f>'Додаток №3'!G217</f>
        <v>0</v>
      </c>
      <c r="G121" s="184">
        <f>'Додаток №3'!H217</f>
        <v>0</v>
      </c>
      <c r="H121" s="184">
        <f>'Додаток №3'!I217</f>
        <v>0</v>
      </c>
      <c r="I121" s="184">
        <f>'Додаток №3'!J217</f>
        <v>0</v>
      </c>
      <c r="J121" s="184">
        <f>'Додаток №3'!K217</f>
        <v>0</v>
      </c>
      <c r="K121" s="184">
        <f>'Додаток №3'!L217</f>
        <v>0</v>
      </c>
      <c r="L121" s="184">
        <f>'Додаток №3'!M217</f>
        <v>0</v>
      </c>
      <c r="M121" s="184">
        <f>'Додаток №3'!N217</f>
        <v>0</v>
      </c>
      <c r="N121" s="184">
        <f>'Додаток №3'!O217</f>
        <v>0</v>
      </c>
    </row>
    <row r="122" spans="1:14" ht="12.75">
      <c r="A122" s="3" t="s">
        <v>115</v>
      </c>
      <c r="B122" s="125" t="s">
        <v>109</v>
      </c>
      <c r="C122" s="184">
        <f>'Додаток №3'!D231</f>
        <v>3411113</v>
      </c>
      <c r="D122" s="184">
        <f>'Додаток №3'!E231</f>
        <v>3411113</v>
      </c>
      <c r="E122" s="184">
        <f>'Додаток №3'!F231</f>
        <v>0</v>
      </c>
      <c r="F122" s="184">
        <f>'Додаток №3'!G231</f>
        <v>0</v>
      </c>
      <c r="G122" s="184">
        <f>'Додаток №3'!H231</f>
        <v>0</v>
      </c>
      <c r="H122" s="184">
        <f>'Додаток №3'!I231</f>
        <v>0</v>
      </c>
      <c r="I122" s="184">
        <f>'Додаток №3'!J231</f>
        <v>0</v>
      </c>
      <c r="J122" s="184">
        <f>'Додаток №3'!K231</f>
        <v>0</v>
      </c>
      <c r="K122" s="184">
        <f>'Додаток №3'!L231</f>
        <v>0</v>
      </c>
      <c r="L122" s="184">
        <f>'Додаток №3'!M231</f>
        <v>0</v>
      </c>
      <c r="M122" s="184">
        <f>'Додаток №3'!N231</f>
        <v>0</v>
      </c>
      <c r="N122" s="184">
        <f>'Додаток №3'!O231</f>
        <v>3411113</v>
      </c>
    </row>
    <row r="123" spans="1:14" ht="63.75">
      <c r="A123" s="3" t="s">
        <v>140</v>
      </c>
      <c r="B123" s="119" t="s">
        <v>141</v>
      </c>
      <c r="C123" s="184">
        <f>'Додаток №3'!D105</f>
        <v>23000</v>
      </c>
      <c r="D123" s="184">
        <f>'Додаток №3'!E105</f>
        <v>23000</v>
      </c>
      <c r="E123" s="184">
        <f>'Додаток №3'!F105</f>
        <v>0</v>
      </c>
      <c r="F123" s="184">
        <f>'Додаток №3'!G105</f>
        <v>0</v>
      </c>
      <c r="G123" s="184">
        <f>'Додаток №3'!H105</f>
        <v>0</v>
      </c>
      <c r="H123" s="184">
        <f>'Додаток №3'!I105</f>
        <v>0</v>
      </c>
      <c r="I123" s="184">
        <f>'Додаток №3'!J105</f>
        <v>0</v>
      </c>
      <c r="J123" s="184">
        <f>'Додаток №3'!K105</f>
        <v>0</v>
      </c>
      <c r="K123" s="184">
        <f>'Додаток №3'!L105</f>
        <v>0</v>
      </c>
      <c r="L123" s="184">
        <f>'Додаток №3'!M105</f>
        <v>0</v>
      </c>
      <c r="M123" s="184">
        <f>'Додаток №3'!N105</f>
        <v>0</v>
      </c>
      <c r="N123" s="184">
        <f>'Додаток №3'!O105</f>
        <v>23000</v>
      </c>
    </row>
    <row r="124" spans="1:14" ht="51">
      <c r="A124" s="8" t="s">
        <v>590</v>
      </c>
      <c r="B124" s="39" t="s">
        <v>591</v>
      </c>
      <c r="C124" s="184">
        <f>'Додаток №3'!D179</f>
        <v>43900</v>
      </c>
      <c r="D124" s="184">
        <f>'Додаток №3'!E179</f>
        <v>43900</v>
      </c>
      <c r="E124" s="184">
        <f>'Додаток №3'!F179</f>
        <v>0</v>
      </c>
      <c r="F124" s="184">
        <f>'Додаток №3'!G179</f>
        <v>0</v>
      </c>
      <c r="G124" s="184">
        <f>'Додаток №3'!H179</f>
        <v>0</v>
      </c>
      <c r="H124" s="184">
        <f>'Додаток №3'!I179</f>
        <v>0</v>
      </c>
      <c r="I124" s="184">
        <f>'Додаток №3'!J179</f>
        <v>0</v>
      </c>
      <c r="J124" s="184">
        <f>'Додаток №3'!K179</f>
        <v>0</v>
      </c>
      <c r="K124" s="184">
        <f>'Додаток №3'!L179</f>
        <v>0</v>
      </c>
      <c r="L124" s="184">
        <f>'Додаток №3'!M179</f>
        <v>0</v>
      </c>
      <c r="M124" s="184">
        <f>'Додаток №3'!N179</f>
        <v>0</v>
      </c>
      <c r="N124" s="184">
        <f>'Додаток №3'!O179</f>
        <v>43900</v>
      </c>
    </row>
    <row r="125" spans="1:14" ht="51">
      <c r="A125" s="8" t="s">
        <v>250</v>
      </c>
      <c r="B125" s="99" t="s">
        <v>592</v>
      </c>
      <c r="C125" s="184">
        <f>'Додаток №3'!D226+'Додаток №3'!D166+'Додаток №3'!D178</f>
        <v>1110000</v>
      </c>
      <c r="D125" s="184">
        <f>'Додаток №3'!E226+'Додаток №3'!E166+'Додаток №3'!E178</f>
        <v>730000</v>
      </c>
      <c r="E125" s="184">
        <f>'Додаток №3'!F226+'Додаток №3'!F166+'Додаток №3'!F178</f>
        <v>0</v>
      </c>
      <c r="F125" s="184">
        <f>'Додаток №3'!G226+'Додаток №3'!G166+'Додаток №3'!G178</f>
        <v>0</v>
      </c>
      <c r="G125" s="184">
        <f>'Додаток №3'!H226+'Додаток №3'!H166+'Додаток №3'!H178</f>
        <v>380000</v>
      </c>
      <c r="H125" s="184">
        <f>'Додаток №3'!I226+'Додаток №3'!I166+'Додаток №3'!I178</f>
        <v>0</v>
      </c>
      <c r="I125" s="184">
        <f>'Додаток №3'!J226+'Додаток №3'!J166+'Додаток №3'!J178</f>
        <v>0</v>
      </c>
      <c r="J125" s="184">
        <f>'Додаток №3'!K226+'Додаток №3'!K166+'Додаток №3'!K178</f>
        <v>0</v>
      </c>
      <c r="K125" s="184">
        <f>'Додаток №3'!L226+'Додаток №3'!L166+'Додаток №3'!L178</f>
        <v>0</v>
      </c>
      <c r="L125" s="184">
        <f>'Додаток №3'!M226+'Додаток №3'!M166+'Додаток №3'!M178</f>
        <v>0</v>
      </c>
      <c r="M125" s="184">
        <f>'Додаток №3'!N226+'Додаток №3'!N166+'Додаток №3'!N178</f>
        <v>0</v>
      </c>
      <c r="N125" s="184">
        <f>'Додаток №3'!O226+'Додаток №3'!O166+'Додаток №3'!O178</f>
        <v>1110000</v>
      </c>
    </row>
    <row r="126" spans="1:14" ht="102">
      <c r="A126" s="3" t="s">
        <v>209</v>
      </c>
      <c r="B126" s="125" t="s">
        <v>478</v>
      </c>
      <c r="C126" s="184">
        <f>'Додаток №3'!D233</f>
        <v>14950900</v>
      </c>
      <c r="D126" s="184">
        <f>'Додаток №3'!E233</f>
        <v>14950900</v>
      </c>
      <c r="E126" s="184"/>
      <c r="F126" s="184"/>
      <c r="G126" s="184"/>
      <c r="H126" s="184"/>
      <c r="I126" s="184"/>
      <c r="J126" s="184"/>
      <c r="K126" s="184"/>
      <c r="L126" s="184"/>
      <c r="M126" s="184"/>
      <c r="N126" s="184">
        <f>'Додаток №3'!O233</f>
        <v>14950900</v>
      </c>
    </row>
    <row r="127" spans="1:14" ht="76.5" hidden="1">
      <c r="A127" s="3" t="s">
        <v>161</v>
      </c>
      <c r="B127" s="96" t="s">
        <v>463</v>
      </c>
      <c r="C127" s="184">
        <f>D127</f>
        <v>0</v>
      </c>
      <c r="D127" s="184"/>
      <c r="E127" s="184">
        <v>0</v>
      </c>
      <c r="F127" s="184">
        <v>0</v>
      </c>
      <c r="G127" s="184">
        <v>0</v>
      </c>
      <c r="H127" s="184">
        <v>0</v>
      </c>
      <c r="I127" s="184">
        <v>0</v>
      </c>
      <c r="J127" s="184">
        <v>0</v>
      </c>
      <c r="K127" s="184">
        <v>0</v>
      </c>
      <c r="L127" s="184">
        <v>0</v>
      </c>
      <c r="M127" s="184">
        <v>0</v>
      </c>
      <c r="N127" s="184">
        <f>C127+H127</f>
        <v>0</v>
      </c>
    </row>
    <row r="128" spans="1:14" ht="63.75" hidden="1">
      <c r="A128" s="8" t="s">
        <v>180</v>
      </c>
      <c r="B128" s="192" t="s">
        <v>527</v>
      </c>
      <c r="C128" s="184">
        <f>'Додаток №3'!D234</f>
        <v>0</v>
      </c>
      <c r="D128" s="184">
        <f>'Додаток №3'!E234</f>
        <v>0</v>
      </c>
      <c r="E128" s="184">
        <f>'Додаток №3'!F234</f>
        <v>0</v>
      </c>
      <c r="F128" s="184">
        <f>'Додаток №3'!G234</f>
        <v>0</v>
      </c>
      <c r="G128" s="184">
        <f>'Додаток №3'!H234</f>
        <v>0</v>
      </c>
      <c r="H128" s="184">
        <f>'Додаток №3'!I234</f>
        <v>0</v>
      </c>
      <c r="I128" s="184">
        <f>'Додаток №3'!J234</f>
        <v>0</v>
      </c>
      <c r="J128" s="184">
        <f>'Додаток №3'!K234</f>
        <v>0</v>
      </c>
      <c r="K128" s="184">
        <f>'Додаток №3'!L234</f>
        <v>0</v>
      </c>
      <c r="L128" s="184">
        <f>'Додаток №3'!M234</f>
        <v>0</v>
      </c>
      <c r="M128" s="184">
        <f>'Додаток №3'!N234</f>
        <v>0</v>
      </c>
      <c r="N128" s="184">
        <f>'Додаток №3'!O234</f>
        <v>0</v>
      </c>
    </row>
    <row r="129" spans="1:14" ht="63.75" hidden="1">
      <c r="A129" s="8" t="s">
        <v>593</v>
      </c>
      <c r="B129" s="193" t="s">
        <v>594</v>
      </c>
      <c r="C129" s="184">
        <f>'Додаток №3'!D235</f>
        <v>0</v>
      </c>
      <c r="D129" s="184">
        <f>'Додаток №3'!E235</f>
        <v>0</v>
      </c>
      <c r="E129" s="184">
        <f>'Додаток №3'!F235</f>
        <v>0</v>
      </c>
      <c r="F129" s="184">
        <f>'Додаток №3'!G235</f>
        <v>0</v>
      </c>
      <c r="G129" s="184">
        <f>'Додаток №3'!H235</f>
        <v>0</v>
      </c>
      <c r="H129" s="184">
        <f>'Додаток №3'!I235</f>
        <v>0</v>
      </c>
      <c r="I129" s="184">
        <f>'Додаток №3'!J235</f>
        <v>0</v>
      </c>
      <c r="J129" s="184">
        <f>'Додаток №3'!K235</f>
        <v>0</v>
      </c>
      <c r="K129" s="184">
        <f>'Додаток №3'!L235</f>
        <v>0</v>
      </c>
      <c r="L129" s="184">
        <f>'Додаток №3'!M235</f>
        <v>0</v>
      </c>
      <c r="M129" s="184">
        <f>'Додаток №3'!N235</f>
        <v>0</v>
      </c>
      <c r="N129" s="184">
        <f>'Додаток №3'!O235</f>
        <v>0</v>
      </c>
    </row>
    <row r="130" spans="1:14" s="6" customFormat="1" ht="14.25">
      <c r="A130" s="126"/>
      <c r="B130" s="127" t="s">
        <v>510</v>
      </c>
      <c r="C130" s="194">
        <f aca="true" t="shared" si="11" ref="C130:N130">C14+C16+C20+C23+C49+C60+C64+C65+C68+C70+C79+C86+C76+C74+C46</f>
        <v>1157398900</v>
      </c>
      <c r="D130" s="194">
        <f t="shared" si="11"/>
        <v>1048984189</v>
      </c>
      <c r="E130" s="194">
        <f t="shared" si="11"/>
        <v>160510947</v>
      </c>
      <c r="F130" s="194">
        <f t="shared" si="11"/>
        <v>31825750</v>
      </c>
      <c r="G130" s="194">
        <f t="shared" si="11"/>
        <v>95728011</v>
      </c>
      <c r="H130" s="194">
        <f t="shared" si="11"/>
        <v>64654988</v>
      </c>
      <c r="I130" s="194">
        <f t="shared" si="11"/>
        <v>16941904</v>
      </c>
      <c r="J130" s="194">
        <f t="shared" si="11"/>
        <v>1631714</v>
      </c>
      <c r="K130" s="194">
        <f t="shared" si="11"/>
        <v>320230</v>
      </c>
      <c r="L130" s="194">
        <f t="shared" si="11"/>
        <v>47713084</v>
      </c>
      <c r="M130" s="194">
        <f t="shared" si="11"/>
        <v>1200000</v>
      </c>
      <c r="N130" s="194">
        <f t="shared" si="11"/>
        <v>1222053888</v>
      </c>
    </row>
    <row r="131" spans="1:14" s="6" customFormat="1" ht="15.75">
      <c r="A131" s="100"/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</row>
    <row r="132" spans="1:14" s="6" customFormat="1" ht="15.75" hidden="1">
      <c r="A132" s="100"/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</row>
    <row r="133" spans="1:14" ht="15.75">
      <c r="A133" s="103"/>
      <c r="B133" s="142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</row>
    <row r="134" spans="1:14" ht="14.25" customHeight="1">
      <c r="A134" s="105"/>
      <c r="B134" s="143"/>
      <c r="C134" s="106" t="s">
        <v>146</v>
      </c>
      <c r="D134" s="106"/>
      <c r="E134" s="106"/>
      <c r="F134" s="106"/>
      <c r="G134" s="106"/>
      <c r="H134" s="106"/>
      <c r="I134" s="106"/>
      <c r="J134" s="107"/>
      <c r="K134" s="104"/>
      <c r="L134" s="104"/>
      <c r="M134" s="104"/>
      <c r="N134" s="104"/>
    </row>
    <row r="135" ht="12.75">
      <c r="B135" s="137"/>
    </row>
    <row r="136" ht="12.75">
      <c r="B136" s="137"/>
    </row>
    <row r="137" ht="12.75">
      <c r="B137" s="137"/>
    </row>
    <row r="138" ht="12.75">
      <c r="B138" s="137"/>
    </row>
    <row r="139" ht="12.75">
      <c r="B139" s="137"/>
    </row>
    <row r="140" ht="12.75">
      <c r="B140" s="137"/>
    </row>
    <row r="141" ht="12.75">
      <c r="B141" s="137"/>
    </row>
    <row r="142" spans="2:3" ht="12.75">
      <c r="B142" s="137"/>
      <c r="C142" s="80" t="e">
        <f>C130-#REF!</f>
        <v>#REF!</v>
      </c>
    </row>
    <row r="143" ht="12.75">
      <c r="B143" s="137"/>
    </row>
    <row r="144" ht="12.75">
      <c r="B144" s="137"/>
    </row>
    <row r="145" ht="12.75">
      <c r="B145" s="137"/>
    </row>
    <row r="146" ht="12.75">
      <c r="B146" s="137"/>
    </row>
    <row r="147" ht="12.75">
      <c r="B147" s="137"/>
    </row>
    <row r="148" ht="12.75">
      <c r="B148" s="137"/>
    </row>
    <row r="149" ht="12.75">
      <c r="B149" s="137"/>
    </row>
    <row r="150" ht="12.75">
      <c r="B150" s="137"/>
    </row>
    <row r="151" ht="12.75">
      <c r="B151" s="137"/>
    </row>
    <row r="152" ht="12.75">
      <c r="B152" s="137"/>
    </row>
    <row r="153" ht="12.75">
      <c r="B153" s="137"/>
    </row>
    <row r="154" ht="12.75">
      <c r="B154" s="137"/>
    </row>
    <row r="155" ht="12.75">
      <c r="B155" s="137"/>
    </row>
    <row r="156" ht="12.75">
      <c r="B156" s="137"/>
    </row>
    <row r="157" ht="12.75">
      <c r="B157" s="137"/>
    </row>
    <row r="158" ht="12.75">
      <c r="B158" s="137"/>
    </row>
    <row r="159" ht="12.75">
      <c r="B159" s="137"/>
    </row>
    <row r="160" ht="12.75">
      <c r="B160" s="137"/>
    </row>
    <row r="161" ht="12.75">
      <c r="B161" s="137"/>
    </row>
    <row r="162" ht="12.75">
      <c r="B162" s="137"/>
    </row>
  </sheetData>
  <mergeCells count="8">
    <mergeCell ref="K3:M3"/>
    <mergeCell ref="B4:G4"/>
    <mergeCell ref="A8:A12"/>
    <mergeCell ref="N8:N12"/>
    <mergeCell ref="B8:B12"/>
    <mergeCell ref="C8:G11"/>
    <mergeCell ref="H8:M11"/>
    <mergeCell ref="K4:M4"/>
  </mergeCells>
  <printOptions/>
  <pageMargins left="0.36" right="0.09" top="0.33" bottom="0.11" header="0.53" footer="0.09"/>
  <pageSetup horizontalDpi="600" verticalDpi="600" orientation="landscape" paperSize="9" scale="65" r:id="rId1"/>
  <rowBreaks count="1" manualBreakCount="1">
    <brk id="10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24"/>
  </sheetPr>
  <dimension ref="A1:Q249"/>
  <sheetViews>
    <sheetView showZeros="0" view="pageBreakPreview" zoomScaleSheetLayoutView="100" workbookViewId="0" topLeftCell="A1">
      <pane xSplit="3" ySplit="11" topLeftCell="H16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168" sqref="C168"/>
    </sheetView>
  </sheetViews>
  <sheetFormatPr defaultColWidth="9.00390625" defaultRowHeight="12.75"/>
  <cols>
    <col min="1" max="1" width="10.25390625" style="46" customWidth="1"/>
    <col min="2" max="2" width="7.25390625" style="9" customWidth="1"/>
    <col min="3" max="3" width="46.625" style="9" customWidth="1"/>
    <col min="4" max="5" width="13.875" style="9" bestFit="1" customWidth="1"/>
    <col min="6" max="6" width="12.25390625" style="9" bestFit="1" customWidth="1"/>
    <col min="7" max="7" width="11.375" style="9" customWidth="1"/>
    <col min="8" max="8" width="12.25390625" style="9" bestFit="1" customWidth="1"/>
    <col min="9" max="9" width="11.00390625" style="9" customWidth="1"/>
    <col min="10" max="10" width="12.00390625" style="9" customWidth="1"/>
    <col min="11" max="11" width="10.75390625" style="9" customWidth="1"/>
    <col min="12" max="12" width="10.875" style="9" customWidth="1"/>
    <col min="13" max="13" width="11.375" style="9" customWidth="1"/>
    <col min="14" max="14" width="11.25390625" style="9" customWidth="1"/>
    <col min="15" max="15" width="13.875" style="9" bestFit="1" customWidth="1"/>
    <col min="16" max="16384" width="9.125" style="9" customWidth="1"/>
  </cols>
  <sheetData>
    <row r="1" ht="12.75">
      <c r="K1" s="9" t="s">
        <v>511</v>
      </c>
    </row>
    <row r="2" ht="12.75">
      <c r="K2" s="9" t="s">
        <v>212</v>
      </c>
    </row>
    <row r="3" spans="3:13" ht="17.25">
      <c r="C3" s="490"/>
      <c r="D3" s="490"/>
      <c r="E3" s="490"/>
      <c r="F3" s="490"/>
      <c r="G3" s="490"/>
      <c r="K3" s="489" t="s">
        <v>131</v>
      </c>
      <c r="L3" s="489"/>
      <c r="M3" s="489"/>
    </row>
    <row r="4" spans="11:12" ht="37.5" customHeight="1" hidden="1">
      <c r="K4" s="487"/>
      <c r="L4" s="487"/>
    </row>
    <row r="5" spans="3:11" ht="17.25" hidden="1">
      <c r="C5" s="490"/>
      <c r="D5" s="490"/>
      <c r="E5" s="490"/>
      <c r="F5" s="490"/>
      <c r="G5" s="490"/>
      <c r="K5" s="4"/>
    </row>
    <row r="6" spans="3:7" ht="15" customHeight="1">
      <c r="C6" s="488" t="s">
        <v>288</v>
      </c>
      <c r="D6" s="488"/>
      <c r="E6" s="488"/>
      <c r="F6" s="488"/>
      <c r="G6" s="488"/>
    </row>
    <row r="7" spans="3:7" ht="17.25">
      <c r="C7" s="488" t="s">
        <v>476</v>
      </c>
      <c r="D7" s="488"/>
      <c r="E7" s="488"/>
      <c r="F7" s="488"/>
      <c r="G7" s="488"/>
    </row>
    <row r="8" ht="14.25" hidden="1">
      <c r="C8" s="47"/>
    </row>
    <row r="9" spans="3:15" ht="14.25">
      <c r="C9" s="47"/>
      <c r="O9" s="9" t="s">
        <v>576</v>
      </c>
    </row>
    <row r="10" spans="1:15" ht="12.75">
      <c r="A10" s="492" t="s">
        <v>512</v>
      </c>
      <c r="B10" s="491" t="s">
        <v>166</v>
      </c>
      <c r="C10" s="496" t="s">
        <v>513</v>
      </c>
      <c r="D10" s="491" t="s">
        <v>214</v>
      </c>
      <c r="E10" s="491"/>
      <c r="F10" s="491"/>
      <c r="G10" s="491"/>
      <c r="H10" s="491"/>
      <c r="I10" s="493" t="s">
        <v>215</v>
      </c>
      <c r="J10" s="494"/>
      <c r="K10" s="494"/>
      <c r="L10" s="494"/>
      <c r="M10" s="494"/>
      <c r="N10" s="495"/>
      <c r="O10" s="491" t="s">
        <v>170</v>
      </c>
    </row>
    <row r="11" spans="1:15" ht="63.75">
      <c r="A11" s="492"/>
      <c r="B11" s="491"/>
      <c r="C11" s="497"/>
      <c r="D11" s="129" t="s">
        <v>216</v>
      </c>
      <c r="E11" s="128" t="s">
        <v>466</v>
      </c>
      <c r="F11" s="130" t="s">
        <v>477</v>
      </c>
      <c r="G11" s="130" t="s">
        <v>218</v>
      </c>
      <c r="H11" s="128" t="s">
        <v>467</v>
      </c>
      <c r="I11" s="129" t="s">
        <v>216</v>
      </c>
      <c r="J11" s="128" t="s">
        <v>466</v>
      </c>
      <c r="K11" s="130" t="s">
        <v>477</v>
      </c>
      <c r="L11" s="130" t="s">
        <v>218</v>
      </c>
      <c r="M11" s="128" t="s">
        <v>467</v>
      </c>
      <c r="N11" s="131" t="s">
        <v>468</v>
      </c>
      <c r="O11" s="491"/>
    </row>
    <row r="12" spans="1:15" ht="12.75">
      <c r="A12" s="24" t="s">
        <v>514</v>
      </c>
      <c r="B12" s="48"/>
      <c r="C12" s="25" t="s">
        <v>515</v>
      </c>
      <c r="D12" s="195">
        <f aca="true" t="shared" si="0" ref="D12:N12">SUM(D13:D20)</f>
        <v>5354700</v>
      </c>
      <c r="E12" s="195">
        <f t="shared" si="0"/>
        <v>5254700</v>
      </c>
      <c r="F12" s="195">
        <f t="shared" si="0"/>
        <v>1709200</v>
      </c>
      <c r="G12" s="195">
        <f t="shared" si="0"/>
        <v>304000</v>
      </c>
      <c r="H12" s="195">
        <f t="shared" si="0"/>
        <v>100000</v>
      </c>
      <c r="I12" s="195">
        <f t="shared" si="0"/>
        <v>300000</v>
      </c>
      <c r="J12" s="195">
        <f t="shared" si="0"/>
        <v>100000</v>
      </c>
      <c r="K12" s="195">
        <f t="shared" si="0"/>
        <v>0</v>
      </c>
      <c r="L12" s="195">
        <f t="shared" si="0"/>
        <v>0</v>
      </c>
      <c r="M12" s="195">
        <f t="shared" si="0"/>
        <v>200000</v>
      </c>
      <c r="N12" s="195">
        <f t="shared" si="0"/>
        <v>0</v>
      </c>
      <c r="O12" s="195">
        <f aca="true" t="shared" si="1" ref="O12:O20">D12+I12</f>
        <v>5654700</v>
      </c>
    </row>
    <row r="13" spans="1:15" ht="15.75" customHeight="1">
      <c r="A13" s="7"/>
      <c r="B13" s="8" t="s">
        <v>221</v>
      </c>
      <c r="C13" s="55" t="s">
        <v>222</v>
      </c>
      <c r="D13" s="196">
        <f aca="true" t="shared" si="2" ref="D13:D18">E13+H13</f>
        <v>4067800</v>
      </c>
      <c r="E13" s="196">
        <v>3967800</v>
      </c>
      <c r="F13" s="196">
        <v>1709200</v>
      </c>
      <c r="G13" s="196">
        <v>304000</v>
      </c>
      <c r="H13" s="196">
        <v>100000</v>
      </c>
      <c r="I13" s="196">
        <f>J13+M13</f>
        <v>0</v>
      </c>
      <c r="J13" s="196"/>
      <c r="K13" s="196"/>
      <c r="L13" s="196"/>
      <c r="M13" s="196"/>
      <c r="N13" s="196"/>
      <c r="O13" s="196">
        <f t="shared" si="1"/>
        <v>4067800</v>
      </c>
    </row>
    <row r="14" spans="1:15" ht="12.75">
      <c r="A14" s="7"/>
      <c r="B14" s="8" t="s">
        <v>231</v>
      </c>
      <c r="C14" s="55" t="s">
        <v>87</v>
      </c>
      <c r="D14" s="196">
        <f t="shared" si="2"/>
        <v>609400</v>
      </c>
      <c r="E14" s="196">
        <v>609400</v>
      </c>
      <c r="F14" s="196"/>
      <c r="G14" s="196"/>
      <c r="H14" s="196"/>
      <c r="I14" s="196">
        <f>J14+M14</f>
        <v>0</v>
      </c>
      <c r="J14" s="196"/>
      <c r="K14" s="196"/>
      <c r="L14" s="196"/>
      <c r="M14" s="196"/>
      <c r="N14" s="196"/>
      <c r="O14" s="196">
        <f t="shared" si="1"/>
        <v>609400</v>
      </c>
    </row>
    <row r="15" spans="1:15" ht="35.25" customHeight="1" hidden="1">
      <c r="A15" s="7"/>
      <c r="B15" s="8" t="s">
        <v>517</v>
      </c>
      <c r="C15" s="55" t="s">
        <v>152</v>
      </c>
      <c r="D15" s="196">
        <f t="shared" si="2"/>
        <v>0</v>
      </c>
      <c r="E15" s="196"/>
      <c r="F15" s="196"/>
      <c r="G15" s="196"/>
      <c r="H15" s="196"/>
      <c r="I15" s="196">
        <f>J15+M15</f>
        <v>0</v>
      </c>
      <c r="J15" s="196"/>
      <c r="K15" s="196"/>
      <c r="L15" s="196"/>
      <c r="M15" s="196"/>
      <c r="N15" s="196"/>
      <c r="O15" s="196">
        <f t="shared" si="1"/>
        <v>0</v>
      </c>
    </row>
    <row r="16" spans="1:15" ht="14.25" customHeight="1">
      <c r="A16" s="7"/>
      <c r="B16" s="8" t="s">
        <v>486</v>
      </c>
      <c r="C16" s="55" t="s">
        <v>487</v>
      </c>
      <c r="D16" s="196">
        <f t="shared" si="2"/>
        <v>322000</v>
      </c>
      <c r="E16" s="196">
        <f>321500+500</f>
        <v>322000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>
        <f t="shared" si="1"/>
        <v>322000</v>
      </c>
    </row>
    <row r="17" spans="1:15" ht="14.25" customHeight="1">
      <c r="A17" s="7"/>
      <c r="B17" s="8" t="s">
        <v>82</v>
      </c>
      <c r="C17" s="55" t="s">
        <v>83</v>
      </c>
      <c r="D17" s="196">
        <f t="shared" si="2"/>
        <v>330000</v>
      </c>
      <c r="E17" s="196">
        <v>330000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>
        <f t="shared" si="1"/>
        <v>330000</v>
      </c>
    </row>
    <row r="18" spans="1:15" ht="36" customHeight="1">
      <c r="A18" s="7"/>
      <c r="B18" s="8" t="s">
        <v>503</v>
      </c>
      <c r="C18" s="55" t="s">
        <v>504</v>
      </c>
      <c r="D18" s="196">
        <f t="shared" si="2"/>
        <v>0</v>
      </c>
      <c r="E18" s="196"/>
      <c r="F18" s="196"/>
      <c r="G18" s="196"/>
      <c r="H18" s="196"/>
      <c r="I18" s="196">
        <f>J18+M18</f>
        <v>300000</v>
      </c>
      <c r="J18" s="196">
        <v>100000</v>
      </c>
      <c r="K18" s="196"/>
      <c r="L18" s="196"/>
      <c r="M18" s="196">
        <v>200000</v>
      </c>
      <c r="N18" s="196"/>
      <c r="O18" s="196">
        <f t="shared" si="1"/>
        <v>300000</v>
      </c>
    </row>
    <row r="19" spans="1:15" ht="38.25" customHeight="1" hidden="1">
      <c r="A19" s="7"/>
      <c r="B19" s="8" t="s">
        <v>517</v>
      </c>
      <c r="C19" s="55" t="s">
        <v>518</v>
      </c>
      <c r="D19" s="196"/>
      <c r="E19" s="196"/>
      <c r="F19" s="196"/>
      <c r="G19" s="196"/>
      <c r="H19" s="196"/>
      <c r="I19" s="196">
        <f>J19+M19</f>
        <v>0</v>
      </c>
      <c r="J19" s="196"/>
      <c r="K19" s="196"/>
      <c r="L19" s="196"/>
      <c r="M19" s="196"/>
      <c r="N19" s="196"/>
      <c r="O19" s="196">
        <f t="shared" si="1"/>
        <v>0</v>
      </c>
    </row>
    <row r="20" spans="1:15" ht="27" customHeight="1">
      <c r="A20" s="7"/>
      <c r="B20" s="8" t="s">
        <v>89</v>
      </c>
      <c r="C20" s="28" t="s">
        <v>507</v>
      </c>
      <c r="D20" s="196">
        <f>E20+H20</f>
        <v>25500</v>
      </c>
      <c r="E20" s="196">
        <v>25500</v>
      </c>
      <c r="F20" s="196"/>
      <c r="G20" s="196"/>
      <c r="H20" s="196"/>
      <c r="I20" s="196">
        <f>J20+M20</f>
        <v>0</v>
      </c>
      <c r="J20" s="196"/>
      <c r="K20" s="196"/>
      <c r="L20" s="196"/>
      <c r="M20" s="196"/>
      <c r="N20" s="196"/>
      <c r="O20" s="196">
        <f t="shared" si="1"/>
        <v>25500</v>
      </c>
    </row>
    <row r="21" spans="1:15" ht="13.5" customHeight="1" hidden="1">
      <c r="A21" s="7"/>
      <c r="B21" s="8"/>
      <c r="C21" s="28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</row>
    <row r="22" spans="1:15" ht="25.5" customHeight="1">
      <c r="A22" s="24" t="s">
        <v>116</v>
      </c>
      <c r="B22" s="8"/>
      <c r="C22" s="25" t="s">
        <v>519</v>
      </c>
      <c r="D22" s="195">
        <f aca="true" t="shared" si="3" ref="D22:O22">D23+D44+D42</f>
        <v>123839887</v>
      </c>
      <c r="E22" s="195">
        <f t="shared" si="3"/>
        <v>95667587</v>
      </c>
      <c r="F22" s="195">
        <f t="shared" si="3"/>
        <v>35898200</v>
      </c>
      <c r="G22" s="195">
        <f t="shared" si="3"/>
        <v>7410700</v>
      </c>
      <c r="H22" s="195">
        <f t="shared" si="3"/>
        <v>28172300</v>
      </c>
      <c r="I22" s="195">
        <f t="shared" si="3"/>
        <v>933000</v>
      </c>
      <c r="J22" s="195">
        <f t="shared" si="3"/>
        <v>933000</v>
      </c>
      <c r="K22" s="195">
        <f t="shared" si="3"/>
        <v>40000</v>
      </c>
      <c r="L22" s="195">
        <f t="shared" si="3"/>
        <v>16000</v>
      </c>
      <c r="M22" s="195">
        <f t="shared" si="3"/>
        <v>0</v>
      </c>
      <c r="N22" s="195">
        <f t="shared" si="3"/>
        <v>0</v>
      </c>
      <c r="O22" s="195">
        <f t="shared" si="3"/>
        <v>124772887</v>
      </c>
    </row>
    <row r="23" spans="1:15" ht="13.5">
      <c r="A23" s="7"/>
      <c r="B23" s="21" t="s">
        <v>223</v>
      </c>
      <c r="C23" s="78" t="s">
        <v>224</v>
      </c>
      <c r="D23" s="197">
        <f aca="true" t="shared" si="4" ref="D23:O23">SUM(D24:D41)-D39-D40</f>
        <v>121396187</v>
      </c>
      <c r="E23" s="197">
        <f t="shared" si="4"/>
        <v>93223887</v>
      </c>
      <c r="F23" s="197">
        <f t="shared" si="4"/>
        <v>35898200</v>
      </c>
      <c r="G23" s="197">
        <f t="shared" si="4"/>
        <v>7410700</v>
      </c>
      <c r="H23" s="197">
        <f t="shared" si="4"/>
        <v>28172300</v>
      </c>
      <c r="I23" s="197">
        <f t="shared" si="4"/>
        <v>933000</v>
      </c>
      <c r="J23" s="197">
        <f t="shared" si="4"/>
        <v>933000</v>
      </c>
      <c r="K23" s="197">
        <f t="shared" si="4"/>
        <v>40000</v>
      </c>
      <c r="L23" s="197">
        <f t="shared" si="4"/>
        <v>16000</v>
      </c>
      <c r="M23" s="197">
        <f t="shared" si="4"/>
        <v>0</v>
      </c>
      <c r="N23" s="197">
        <f t="shared" si="4"/>
        <v>0</v>
      </c>
      <c r="O23" s="197">
        <f t="shared" si="4"/>
        <v>122329187</v>
      </c>
    </row>
    <row r="24" spans="1:15" ht="24">
      <c r="A24" s="7"/>
      <c r="B24" s="8" t="s">
        <v>520</v>
      </c>
      <c r="C24" s="55" t="s">
        <v>530</v>
      </c>
      <c r="D24" s="196">
        <f aca="true" t="shared" si="5" ref="D24:D29">E24+H24</f>
        <v>21989700</v>
      </c>
      <c r="E24" s="196">
        <v>17813700</v>
      </c>
      <c r="F24" s="196">
        <v>7192600</v>
      </c>
      <c r="G24" s="196">
        <v>2139300</v>
      </c>
      <c r="H24" s="196">
        <v>4176000</v>
      </c>
      <c r="I24" s="196">
        <f aca="true" t="shared" si="6" ref="I24:I29">J24+M24</f>
        <v>0</v>
      </c>
      <c r="J24" s="196"/>
      <c r="K24" s="196"/>
      <c r="L24" s="196"/>
      <c r="M24" s="196"/>
      <c r="N24" s="196"/>
      <c r="O24" s="196">
        <f aca="true" t="shared" si="7" ref="O24:O29">D24+I24</f>
        <v>21989700</v>
      </c>
    </row>
    <row r="25" spans="1:15" ht="24">
      <c r="A25" s="7"/>
      <c r="B25" s="8" t="s">
        <v>531</v>
      </c>
      <c r="C25" s="55" t="s">
        <v>533</v>
      </c>
      <c r="D25" s="196">
        <f t="shared" si="5"/>
        <v>5790100</v>
      </c>
      <c r="E25" s="196">
        <v>4995100</v>
      </c>
      <c r="F25" s="196">
        <v>1901300</v>
      </c>
      <c r="G25" s="196">
        <v>835100</v>
      </c>
      <c r="H25" s="196">
        <v>795000</v>
      </c>
      <c r="I25" s="196">
        <f t="shared" si="6"/>
        <v>400</v>
      </c>
      <c r="J25" s="196">
        <v>400</v>
      </c>
      <c r="K25" s="196"/>
      <c r="L25" s="196">
        <v>100</v>
      </c>
      <c r="M25" s="196"/>
      <c r="N25" s="196"/>
      <c r="O25" s="196">
        <f t="shared" si="7"/>
        <v>5790500</v>
      </c>
    </row>
    <row r="26" spans="1:15" ht="12.75">
      <c r="A26" s="7"/>
      <c r="B26" s="8" t="s">
        <v>534</v>
      </c>
      <c r="C26" s="55" t="s">
        <v>535</v>
      </c>
      <c r="D26" s="196">
        <f t="shared" si="5"/>
        <v>10219800</v>
      </c>
      <c r="E26" s="196">
        <v>7663100</v>
      </c>
      <c r="F26" s="196">
        <v>3610200</v>
      </c>
      <c r="G26" s="196">
        <v>640700</v>
      </c>
      <c r="H26" s="196">
        <v>2556700</v>
      </c>
      <c r="I26" s="196">
        <f t="shared" si="6"/>
        <v>0</v>
      </c>
      <c r="J26" s="196"/>
      <c r="K26" s="196"/>
      <c r="L26" s="196"/>
      <c r="M26" s="196"/>
      <c r="N26" s="196"/>
      <c r="O26" s="196">
        <f t="shared" si="7"/>
        <v>10219800</v>
      </c>
    </row>
    <row r="27" spans="1:15" ht="36">
      <c r="A27" s="7"/>
      <c r="B27" s="8" t="s">
        <v>536</v>
      </c>
      <c r="C27" s="55" t="s">
        <v>537</v>
      </c>
      <c r="D27" s="196">
        <f t="shared" si="5"/>
        <v>47338500</v>
      </c>
      <c r="E27" s="196">
        <v>37672000</v>
      </c>
      <c r="F27" s="196">
        <v>17123900</v>
      </c>
      <c r="G27" s="196">
        <v>2629800</v>
      </c>
      <c r="H27" s="196">
        <v>9666500</v>
      </c>
      <c r="I27" s="196">
        <f t="shared" si="6"/>
        <v>35600</v>
      </c>
      <c r="J27" s="196">
        <v>35600</v>
      </c>
      <c r="K27" s="196"/>
      <c r="L27" s="196">
        <v>3400</v>
      </c>
      <c r="M27" s="196"/>
      <c r="N27" s="196"/>
      <c r="O27" s="196">
        <f t="shared" si="7"/>
        <v>47374100</v>
      </c>
    </row>
    <row r="28" spans="1:15" ht="60">
      <c r="A28" s="7"/>
      <c r="B28" s="8" t="s">
        <v>538</v>
      </c>
      <c r="C28" s="55" t="s">
        <v>539</v>
      </c>
      <c r="D28" s="196">
        <f t="shared" si="5"/>
        <v>5921900</v>
      </c>
      <c r="E28" s="196">
        <v>4532400</v>
      </c>
      <c r="F28" s="196">
        <v>1828200</v>
      </c>
      <c r="G28" s="196">
        <v>246100</v>
      </c>
      <c r="H28" s="196">
        <v>1389500</v>
      </c>
      <c r="I28" s="196">
        <f t="shared" si="6"/>
        <v>20000</v>
      </c>
      <c r="J28" s="196">
        <v>20000</v>
      </c>
      <c r="K28" s="196"/>
      <c r="L28" s="196"/>
      <c r="M28" s="196"/>
      <c r="N28" s="196"/>
      <c r="O28" s="196">
        <f t="shared" si="7"/>
        <v>5941900</v>
      </c>
    </row>
    <row r="29" spans="1:15" ht="27" customHeight="1">
      <c r="A29" s="7"/>
      <c r="B29" s="8" t="s">
        <v>540</v>
      </c>
      <c r="C29" s="55" t="s">
        <v>541</v>
      </c>
      <c r="D29" s="196">
        <f t="shared" si="5"/>
        <v>3037800</v>
      </c>
      <c r="E29" s="196">
        <v>2612800</v>
      </c>
      <c r="F29" s="196">
        <v>1310100</v>
      </c>
      <c r="G29" s="196">
        <v>291000</v>
      </c>
      <c r="H29" s="196">
        <v>425000</v>
      </c>
      <c r="I29" s="196">
        <f t="shared" si="6"/>
        <v>49200</v>
      </c>
      <c r="J29" s="196">
        <v>49200</v>
      </c>
      <c r="K29" s="196"/>
      <c r="L29" s="196">
        <v>6500</v>
      </c>
      <c r="M29" s="196"/>
      <c r="N29" s="196"/>
      <c r="O29" s="196">
        <f t="shared" si="7"/>
        <v>3087000</v>
      </c>
    </row>
    <row r="30" spans="1:15" ht="1.5" customHeight="1" hidden="1">
      <c r="A30" s="7"/>
      <c r="B30" s="8"/>
      <c r="C30" s="50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12.75">
      <c r="A31" s="7"/>
      <c r="B31" s="8" t="s">
        <v>542</v>
      </c>
      <c r="C31" s="55" t="s">
        <v>543</v>
      </c>
      <c r="D31" s="196">
        <f aca="true" t="shared" si="8" ref="D31:D36">E31+H31</f>
        <v>11893900</v>
      </c>
      <c r="E31" s="196">
        <v>11551900</v>
      </c>
      <c r="F31" s="196"/>
      <c r="G31" s="196"/>
      <c r="H31" s="196">
        <v>342000</v>
      </c>
      <c r="I31" s="196">
        <f aca="true" t="shared" si="9" ref="I31:I36">J31+M31</f>
        <v>669800</v>
      </c>
      <c r="J31" s="196">
        <v>669800</v>
      </c>
      <c r="K31" s="196"/>
      <c r="L31" s="196"/>
      <c r="M31" s="196"/>
      <c r="N31" s="196"/>
      <c r="O31" s="196">
        <f aca="true" t="shared" si="10" ref="O31:O36">D31+I31</f>
        <v>12563700</v>
      </c>
    </row>
    <row r="32" spans="1:15" ht="36">
      <c r="A32" s="7"/>
      <c r="B32" s="8" t="s">
        <v>544</v>
      </c>
      <c r="C32" s="55" t="s">
        <v>545</v>
      </c>
      <c r="D32" s="196">
        <f t="shared" si="8"/>
        <v>5106900</v>
      </c>
      <c r="E32" s="196">
        <v>4683800</v>
      </c>
      <c r="F32" s="196">
        <v>2613800</v>
      </c>
      <c r="G32" s="196">
        <v>613100</v>
      </c>
      <c r="H32" s="196">
        <v>423100</v>
      </c>
      <c r="I32" s="196">
        <f t="shared" si="9"/>
        <v>158000</v>
      </c>
      <c r="J32" s="196">
        <v>158000</v>
      </c>
      <c r="K32" s="196">
        <v>40000</v>
      </c>
      <c r="L32" s="196">
        <v>6000</v>
      </c>
      <c r="M32" s="196"/>
      <c r="N32" s="196"/>
      <c r="O32" s="196">
        <f t="shared" si="10"/>
        <v>5264900</v>
      </c>
    </row>
    <row r="33" spans="1:15" ht="12.75">
      <c r="A33" s="7"/>
      <c r="B33" s="8" t="s">
        <v>546</v>
      </c>
      <c r="C33" s="55" t="s">
        <v>547</v>
      </c>
      <c r="D33" s="196">
        <f t="shared" si="8"/>
        <v>172000</v>
      </c>
      <c r="E33" s="196">
        <v>172000</v>
      </c>
      <c r="F33" s="196"/>
      <c r="G33" s="196"/>
      <c r="H33" s="196"/>
      <c r="I33" s="196">
        <f t="shared" si="9"/>
        <v>0</v>
      </c>
      <c r="J33" s="196"/>
      <c r="K33" s="196"/>
      <c r="L33" s="196"/>
      <c r="M33" s="196"/>
      <c r="N33" s="196"/>
      <c r="O33" s="196">
        <f t="shared" si="10"/>
        <v>172000</v>
      </c>
    </row>
    <row r="34" spans="1:15" ht="24" hidden="1">
      <c r="A34" s="7"/>
      <c r="B34" s="8" t="s">
        <v>548</v>
      </c>
      <c r="C34" s="55" t="s">
        <v>549</v>
      </c>
      <c r="D34" s="196">
        <f t="shared" si="8"/>
        <v>0</v>
      </c>
      <c r="E34" s="196"/>
      <c r="F34" s="196"/>
      <c r="G34" s="196"/>
      <c r="H34" s="196"/>
      <c r="I34" s="196">
        <f t="shared" si="9"/>
        <v>0</v>
      </c>
      <c r="J34" s="196"/>
      <c r="K34" s="196"/>
      <c r="L34" s="196"/>
      <c r="M34" s="196"/>
      <c r="N34" s="196"/>
      <c r="O34" s="196">
        <f t="shared" si="10"/>
        <v>0</v>
      </c>
    </row>
    <row r="35" spans="1:15" ht="24" customHeight="1">
      <c r="A35" s="7"/>
      <c r="B35" s="8" t="s">
        <v>550</v>
      </c>
      <c r="C35" s="55" t="s">
        <v>551</v>
      </c>
      <c r="D35" s="196">
        <f t="shared" si="8"/>
        <v>167300</v>
      </c>
      <c r="E35" s="196">
        <v>167300</v>
      </c>
      <c r="F35" s="196">
        <v>90300</v>
      </c>
      <c r="G35" s="196">
        <v>6300</v>
      </c>
      <c r="H35" s="196"/>
      <c r="I35" s="196">
        <f t="shared" si="9"/>
        <v>0</v>
      </c>
      <c r="J35" s="196"/>
      <c r="K35" s="196"/>
      <c r="L35" s="196"/>
      <c r="M35" s="196"/>
      <c r="N35" s="196"/>
      <c r="O35" s="196">
        <f t="shared" si="10"/>
        <v>167300</v>
      </c>
    </row>
    <row r="36" spans="1:15" ht="15" customHeight="1">
      <c r="A36" s="7"/>
      <c r="B36" s="8" t="s">
        <v>552</v>
      </c>
      <c r="C36" s="55" t="s">
        <v>557</v>
      </c>
      <c r="D36" s="196">
        <f t="shared" si="8"/>
        <v>446600</v>
      </c>
      <c r="E36" s="196">
        <v>396600</v>
      </c>
      <c r="F36" s="196">
        <v>227800</v>
      </c>
      <c r="G36" s="196">
        <v>9300</v>
      </c>
      <c r="H36" s="196">
        <v>50000</v>
      </c>
      <c r="I36" s="196">
        <f t="shared" si="9"/>
        <v>0</v>
      </c>
      <c r="J36" s="196"/>
      <c r="K36" s="196"/>
      <c r="L36" s="196"/>
      <c r="M36" s="196"/>
      <c r="N36" s="196"/>
      <c r="O36" s="196">
        <f t="shared" si="10"/>
        <v>446600</v>
      </c>
    </row>
    <row r="37" spans="1:15" ht="1.5" customHeight="1" hidden="1">
      <c r="A37" s="7"/>
      <c r="B37" s="8"/>
      <c r="C37" s="14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</row>
    <row r="38" spans="1:15" ht="17.25" customHeight="1">
      <c r="A38" s="7"/>
      <c r="B38" s="8" t="s">
        <v>558</v>
      </c>
      <c r="C38" s="55" t="s">
        <v>559</v>
      </c>
      <c r="D38" s="196">
        <f>E38+H38</f>
        <v>8459787</v>
      </c>
      <c r="E38" s="196">
        <v>111287</v>
      </c>
      <c r="F38" s="196"/>
      <c r="G38" s="196"/>
      <c r="H38" s="196">
        <v>8348500</v>
      </c>
      <c r="I38" s="196">
        <f>J38+M38</f>
        <v>0</v>
      </c>
      <c r="J38" s="196"/>
      <c r="K38" s="196"/>
      <c r="L38" s="196"/>
      <c r="M38" s="196"/>
      <c r="N38" s="196"/>
      <c r="O38" s="196">
        <f>D38+I38</f>
        <v>8459787</v>
      </c>
    </row>
    <row r="39" spans="1:15" ht="38.25" customHeight="1">
      <c r="A39" s="7"/>
      <c r="B39" s="8"/>
      <c r="C39" s="147" t="s">
        <v>553</v>
      </c>
      <c r="D39" s="198">
        <f>E39+H39</f>
        <v>4518500</v>
      </c>
      <c r="E39" s="198">
        <v>0</v>
      </c>
      <c r="F39" s="198"/>
      <c r="G39" s="198"/>
      <c r="H39" s="198">
        <v>4518500</v>
      </c>
      <c r="I39" s="198">
        <f>J39+M39</f>
        <v>0</v>
      </c>
      <c r="J39" s="198"/>
      <c r="K39" s="198"/>
      <c r="L39" s="198"/>
      <c r="M39" s="198"/>
      <c r="N39" s="198"/>
      <c r="O39" s="198">
        <f>D39+I39</f>
        <v>4518500</v>
      </c>
    </row>
    <row r="40" spans="1:15" ht="37.5" customHeight="1">
      <c r="A40" s="7"/>
      <c r="B40" s="8"/>
      <c r="C40" s="147" t="s">
        <v>556</v>
      </c>
      <c r="D40" s="198">
        <f>E40+H40</f>
        <v>3830000</v>
      </c>
      <c r="E40" s="198"/>
      <c r="F40" s="198"/>
      <c r="G40" s="198"/>
      <c r="H40" s="198">
        <v>3830000</v>
      </c>
      <c r="I40" s="198">
        <f>J40+M40</f>
        <v>0</v>
      </c>
      <c r="J40" s="198"/>
      <c r="K40" s="198"/>
      <c r="L40" s="198"/>
      <c r="M40" s="198"/>
      <c r="N40" s="198"/>
      <c r="O40" s="198">
        <f>D40+I40</f>
        <v>3830000</v>
      </c>
    </row>
    <row r="41" spans="1:15" ht="63.75" customHeight="1">
      <c r="A41" s="7"/>
      <c r="B41" s="8" t="s">
        <v>92</v>
      </c>
      <c r="C41" s="146" t="s">
        <v>93</v>
      </c>
      <c r="D41" s="196">
        <f>E41+H41</f>
        <v>851900</v>
      </c>
      <c r="E41" s="196">
        <v>851900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6">
        <f>I41+D41</f>
        <v>851900</v>
      </c>
    </row>
    <row r="42" spans="1:15" s="22" customFormat="1" ht="17.25" customHeight="1">
      <c r="A42" s="20"/>
      <c r="B42" s="21" t="s">
        <v>227</v>
      </c>
      <c r="C42" s="27" t="s">
        <v>228</v>
      </c>
      <c r="D42" s="197">
        <f aca="true" t="shared" si="11" ref="D42:O42">D43</f>
        <v>2393700</v>
      </c>
      <c r="E42" s="197">
        <f t="shared" si="11"/>
        <v>2393700</v>
      </c>
      <c r="F42" s="197">
        <f t="shared" si="11"/>
        <v>0</v>
      </c>
      <c r="G42" s="197">
        <f t="shared" si="11"/>
        <v>0</v>
      </c>
      <c r="H42" s="197">
        <f t="shared" si="11"/>
        <v>0</v>
      </c>
      <c r="I42" s="197">
        <f t="shared" si="11"/>
        <v>0</v>
      </c>
      <c r="J42" s="197">
        <f t="shared" si="11"/>
        <v>0</v>
      </c>
      <c r="K42" s="197">
        <f t="shared" si="11"/>
        <v>0</v>
      </c>
      <c r="L42" s="197">
        <f t="shared" si="11"/>
        <v>0</v>
      </c>
      <c r="M42" s="197">
        <f t="shared" si="11"/>
        <v>0</v>
      </c>
      <c r="N42" s="197">
        <f t="shared" si="11"/>
        <v>0</v>
      </c>
      <c r="O42" s="197">
        <f t="shared" si="11"/>
        <v>2393700</v>
      </c>
    </row>
    <row r="43" spans="1:15" ht="47.25" customHeight="1">
      <c r="A43" s="7"/>
      <c r="B43" s="8" t="s">
        <v>167</v>
      </c>
      <c r="C43" s="50" t="s">
        <v>205</v>
      </c>
      <c r="D43" s="196">
        <f aca="true" t="shared" si="12" ref="D43:D66">E43+H43</f>
        <v>2393700</v>
      </c>
      <c r="E43" s="196">
        <v>2393700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6">
        <f>D43+I43</f>
        <v>2393700</v>
      </c>
    </row>
    <row r="44" spans="1:15" s="22" customFormat="1" ht="15.75" customHeight="1">
      <c r="A44" s="20"/>
      <c r="B44" s="21" t="s">
        <v>560</v>
      </c>
      <c r="C44" s="148" t="s">
        <v>490</v>
      </c>
      <c r="D44" s="197">
        <f t="shared" si="12"/>
        <v>50000</v>
      </c>
      <c r="E44" s="197">
        <f>E45</f>
        <v>50000</v>
      </c>
      <c r="F44" s="197">
        <f>F45</f>
        <v>0</v>
      </c>
      <c r="G44" s="197">
        <f>G45</f>
        <v>0</v>
      </c>
      <c r="H44" s="197">
        <f>H45</f>
        <v>0</v>
      </c>
      <c r="I44" s="197">
        <f>J44+M44</f>
        <v>0</v>
      </c>
      <c r="J44" s="197">
        <f>J45</f>
        <v>0</v>
      </c>
      <c r="K44" s="197">
        <f>K45</f>
        <v>0</v>
      </c>
      <c r="L44" s="197">
        <f>L45</f>
        <v>0</v>
      </c>
      <c r="M44" s="197">
        <f>M45</f>
        <v>0</v>
      </c>
      <c r="N44" s="197">
        <f>N45</f>
        <v>0</v>
      </c>
      <c r="O44" s="197">
        <f>D44+I44</f>
        <v>50000</v>
      </c>
    </row>
    <row r="45" spans="1:15" ht="12.75" customHeight="1">
      <c r="A45" s="7"/>
      <c r="B45" s="8" t="s">
        <v>561</v>
      </c>
      <c r="C45" s="55" t="s">
        <v>562</v>
      </c>
      <c r="D45" s="196">
        <f t="shared" si="12"/>
        <v>50000</v>
      </c>
      <c r="E45" s="196">
        <v>50000</v>
      </c>
      <c r="F45" s="196"/>
      <c r="G45" s="196"/>
      <c r="H45" s="196"/>
      <c r="I45" s="196">
        <f>J45+M45</f>
        <v>0</v>
      </c>
      <c r="J45" s="196"/>
      <c r="K45" s="196"/>
      <c r="L45" s="196"/>
      <c r="M45" s="196"/>
      <c r="N45" s="196"/>
      <c r="O45" s="196">
        <f>D45+I45</f>
        <v>50000</v>
      </c>
    </row>
    <row r="46" spans="1:15" ht="25.5">
      <c r="A46" s="24" t="s">
        <v>81</v>
      </c>
      <c r="B46" s="8"/>
      <c r="C46" s="25" t="s">
        <v>98</v>
      </c>
      <c r="D46" s="195">
        <f t="shared" si="12"/>
        <v>239748200</v>
      </c>
      <c r="E46" s="195">
        <f aca="true" t="shared" si="13" ref="E46:N46">E73+E51+E47</f>
        <v>216869000</v>
      </c>
      <c r="F46" s="195">
        <f t="shared" si="13"/>
        <v>87833200</v>
      </c>
      <c r="G46" s="195">
        <f t="shared" si="13"/>
        <v>17700000</v>
      </c>
      <c r="H46" s="195">
        <f t="shared" si="13"/>
        <v>22879200</v>
      </c>
      <c r="I46" s="195">
        <f t="shared" si="13"/>
        <v>11813737</v>
      </c>
      <c r="J46" s="195">
        <f t="shared" si="13"/>
        <v>5313137</v>
      </c>
      <c r="K46" s="195">
        <f t="shared" si="13"/>
        <v>1157660</v>
      </c>
      <c r="L46" s="195">
        <f t="shared" si="13"/>
        <v>222700</v>
      </c>
      <c r="M46" s="195">
        <f t="shared" si="13"/>
        <v>6500600</v>
      </c>
      <c r="N46" s="195">
        <f t="shared" si="13"/>
        <v>0</v>
      </c>
      <c r="O46" s="195">
        <f>D46+I46</f>
        <v>251561937</v>
      </c>
    </row>
    <row r="47" spans="1:15" ht="13.5">
      <c r="A47" s="7"/>
      <c r="B47" s="21" t="s">
        <v>223</v>
      </c>
      <c r="C47" s="78" t="s">
        <v>224</v>
      </c>
      <c r="D47" s="197">
        <f t="shared" si="12"/>
        <v>14035800</v>
      </c>
      <c r="E47" s="197">
        <f aca="true" t="shared" si="14" ref="E47:O47">SUM(E48:E50)</f>
        <v>13835800</v>
      </c>
      <c r="F47" s="197">
        <f t="shared" si="14"/>
        <v>113600</v>
      </c>
      <c r="G47" s="197">
        <f t="shared" si="14"/>
        <v>0</v>
      </c>
      <c r="H47" s="197">
        <f t="shared" si="14"/>
        <v>200000</v>
      </c>
      <c r="I47" s="197">
        <f t="shared" si="14"/>
        <v>2780000</v>
      </c>
      <c r="J47" s="197">
        <f t="shared" si="14"/>
        <v>2430000</v>
      </c>
      <c r="K47" s="197">
        <f t="shared" si="14"/>
        <v>0</v>
      </c>
      <c r="L47" s="197">
        <f t="shared" si="14"/>
        <v>0</v>
      </c>
      <c r="M47" s="197">
        <f t="shared" si="14"/>
        <v>350000</v>
      </c>
      <c r="N47" s="197">
        <f t="shared" si="14"/>
        <v>0</v>
      </c>
      <c r="O47" s="197">
        <f t="shared" si="14"/>
        <v>16815800</v>
      </c>
    </row>
    <row r="48" spans="1:15" ht="12.75">
      <c r="A48" s="7"/>
      <c r="B48" s="8" t="s">
        <v>542</v>
      </c>
      <c r="C48" s="28" t="s">
        <v>543</v>
      </c>
      <c r="D48" s="196">
        <f t="shared" si="12"/>
        <v>13068200</v>
      </c>
      <c r="E48" s="196">
        <v>12898200</v>
      </c>
      <c r="F48" s="196"/>
      <c r="G48" s="196"/>
      <c r="H48" s="196">
        <v>170000</v>
      </c>
      <c r="I48" s="196">
        <f>J48+M48</f>
        <v>2780000</v>
      </c>
      <c r="J48" s="196">
        <v>2430000</v>
      </c>
      <c r="K48" s="196"/>
      <c r="L48" s="196"/>
      <c r="M48" s="196">
        <v>350000</v>
      </c>
      <c r="N48" s="196"/>
      <c r="O48" s="196">
        <f>D48+I48</f>
        <v>15848200</v>
      </c>
    </row>
    <row r="49" spans="1:15" ht="12.75">
      <c r="A49" s="7"/>
      <c r="B49" s="8" t="s">
        <v>563</v>
      </c>
      <c r="C49" s="28" t="s">
        <v>564</v>
      </c>
      <c r="D49" s="196">
        <f t="shared" si="12"/>
        <v>779700</v>
      </c>
      <c r="E49" s="196">
        <v>749700</v>
      </c>
      <c r="F49" s="196">
        <v>113600</v>
      </c>
      <c r="G49" s="196"/>
      <c r="H49" s="196">
        <v>30000</v>
      </c>
      <c r="I49" s="196">
        <f>J49+M49</f>
        <v>0</v>
      </c>
      <c r="J49" s="196"/>
      <c r="K49" s="196"/>
      <c r="L49" s="196"/>
      <c r="M49" s="196"/>
      <c r="N49" s="196"/>
      <c r="O49" s="196">
        <f>D49+I49</f>
        <v>779700</v>
      </c>
    </row>
    <row r="50" spans="1:15" ht="58.5" customHeight="1">
      <c r="A50" s="7"/>
      <c r="B50" s="8" t="s">
        <v>92</v>
      </c>
      <c r="C50" s="146" t="s">
        <v>93</v>
      </c>
      <c r="D50" s="196">
        <f t="shared" si="12"/>
        <v>187900</v>
      </c>
      <c r="E50" s="196">
        <v>187900</v>
      </c>
      <c r="F50" s="196"/>
      <c r="G50" s="196"/>
      <c r="H50" s="196"/>
      <c r="I50" s="196"/>
      <c r="J50" s="196"/>
      <c r="K50" s="196"/>
      <c r="L50" s="196"/>
      <c r="M50" s="196"/>
      <c r="N50" s="196"/>
      <c r="O50" s="196">
        <f>I50+D50</f>
        <v>187900</v>
      </c>
    </row>
    <row r="51" spans="1:15" ht="13.5">
      <c r="A51" s="7"/>
      <c r="B51" s="21" t="s">
        <v>225</v>
      </c>
      <c r="C51" s="78" t="s">
        <v>565</v>
      </c>
      <c r="D51" s="197">
        <f t="shared" si="12"/>
        <v>225202700</v>
      </c>
      <c r="E51" s="197">
        <f aca="true" t="shared" si="15" ref="E51:M51">SUM(E52:E72)-E66-E67-E55-E53</f>
        <v>202693500</v>
      </c>
      <c r="F51" s="197">
        <f t="shared" si="15"/>
        <v>87570000</v>
      </c>
      <c r="G51" s="197">
        <f t="shared" si="15"/>
        <v>17670000</v>
      </c>
      <c r="H51" s="197">
        <f t="shared" si="15"/>
        <v>22509200</v>
      </c>
      <c r="I51" s="197">
        <f t="shared" si="15"/>
        <v>9033737</v>
      </c>
      <c r="J51" s="197">
        <f t="shared" si="15"/>
        <v>2883137</v>
      </c>
      <c r="K51" s="197">
        <f t="shared" si="15"/>
        <v>1157660</v>
      </c>
      <c r="L51" s="197">
        <f t="shared" si="15"/>
        <v>222700</v>
      </c>
      <c r="M51" s="197">
        <f t="shared" si="15"/>
        <v>6150600</v>
      </c>
      <c r="N51" s="197">
        <f>SUM(N52:N72)-N66-N67</f>
        <v>0</v>
      </c>
      <c r="O51" s="197">
        <f>SUM(O52:O72)-O66-O67-O55-O53</f>
        <v>234236437</v>
      </c>
    </row>
    <row r="52" spans="1:15" ht="12.75">
      <c r="A52" s="7"/>
      <c r="B52" s="8" t="s">
        <v>566</v>
      </c>
      <c r="C52" s="28" t="s">
        <v>567</v>
      </c>
      <c r="D52" s="196">
        <f t="shared" si="12"/>
        <v>62205600</v>
      </c>
      <c r="E52" s="196">
        <v>50675600</v>
      </c>
      <c r="F52" s="196">
        <v>23220000</v>
      </c>
      <c r="G52" s="196">
        <v>4250000</v>
      </c>
      <c r="H52" s="196">
        <f>10030000+1500000</f>
        <v>11530000</v>
      </c>
      <c r="I52" s="196">
        <f>J52+M52</f>
        <v>938100</v>
      </c>
      <c r="J52" s="196">
        <v>911100</v>
      </c>
      <c r="K52" s="196">
        <v>262000</v>
      </c>
      <c r="L52" s="196">
        <v>110100</v>
      </c>
      <c r="M52" s="196">
        <v>27000</v>
      </c>
      <c r="N52" s="196"/>
      <c r="O52" s="196">
        <f aca="true" t="shared" si="16" ref="O52:O68">D52+I52</f>
        <v>63143700</v>
      </c>
    </row>
    <row r="53" spans="1:15" s="202" customFormat="1" ht="36" hidden="1">
      <c r="A53" s="199"/>
      <c r="B53" s="200"/>
      <c r="C53" s="201" t="s">
        <v>595</v>
      </c>
      <c r="D53" s="198">
        <f t="shared" si="12"/>
        <v>0</v>
      </c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>
        <f t="shared" si="16"/>
        <v>0</v>
      </c>
    </row>
    <row r="54" spans="1:15" ht="39" customHeight="1">
      <c r="A54" s="7"/>
      <c r="B54" s="8" t="s">
        <v>568</v>
      </c>
      <c r="C54" s="55" t="s">
        <v>570</v>
      </c>
      <c r="D54" s="196">
        <f t="shared" si="12"/>
        <v>105261900</v>
      </c>
      <c r="E54" s="196">
        <v>98921900</v>
      </c>
      <c r="F54" s="196">
        <v>43265000</v>
      </c>
      <c r="G54" s="196">
        <v>9240000</v>
      </c>
      <c r="H54" s="196">
        <v>6340000</v>
      </c>
      <c r="I54" s="196">
        <f>J54+M54</f>
        <v>833787</v>
      </c>
      <c r="J54" s="196">
        <v>810787</v>
      </c>
      <c r="K54" s="196">
        <v>316490</v>
      </c>
      <c r="L54" s="196">
        <v>48900</v>
      </c>
      <c r="M54" s="196">
        <v>23000</v>
      </c>
      <c r="N54" s="196"/>
      <c r="O54" s="196">
        <f t="shared" si="16"/>
        <v>106095687</v>
      </c>
    </row>
    <row r="55" spans="1:15" s="202" customFormat="1" ht="35.25" customHeight="1" hidden="1">
      <c r="A55" s="199"/>
      <c r="B55" s="200"/>
      <c r="C55" s="201" t="s">
        <v>595</v>
      </c>
      <c r="D55" s="198">
        <f t="shared" si="12"/>
        <v>0</v>
      </c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>
        <f t="shared" si="16"/>
        <v>0</v>
      </c>
    </row>
    <row r="56" spans="1:15" ht="12.75">
      <c r="A56" s="7"/>
      <c r="B56" s="8" t="s">
        <v>571</v>
      </c>
      <c r="C56" s="55" t="s">
        <v>572</v>
      </c>
      <c r="D56" s="196">
        <f t="shared" si="12"/>
        <v>6778400</v>
      </c>
      <c r="E56" s="196">
        <v>6428400</v>
      </c>
      <c r="F56" s="196">
        <v>2620000</v>
      </c>
      <c r="G56" s="196">
        <v>850000</v>
      </c>
      <c r="H56" s="196">
        <v>350000</v>
      </c>
      <c r="I56" s="196">
        <f aca="true" t="shared" si="17" ref="I56:I65">J56+M56</f>
        <v>1000</v>
      </c>
      <c r="J56" s="196">
        <v>1000</v>
      </c>
      <c r="K56" s="196"/>
      <c r="L56" s="196"/>
      <c r="M56" s="196"/>
      <c r="N56" s="196"/>
      <c r="O56" s="196">
        <f t="shared" si="16"/>
        <v>6779400</v>
      </c>
    </row>
    <row r="57" spans="1:15" ht="12.75">
      <c r="A57" s="7"/>
      <c r="B57" s="8" t="s">
        <v>573</v>
      </c>
      <c r="C57" s="55" t="s">
        <v>574</v>
      </c>
      <c r="D57" s="196">
        <f t="shared" si="12"/>
        <v>15838500</v>
      </c>
      <c r="E57" s="196">
        <v>13978500</v>
      </c>
      <c r="F57" s="196">
        <v>5590000</v>
      </c>
      <c r="G57" s="196">
        <v>1920000</v>
      </c>
      <c r="H57" s="196">
        <v>1860000</v>
      </c>
      <c r="I57" s="196">
        <f t="shared" si="17"/>
        <v>35000</v>
      </c>
      <c r="J57" s="196">
        <v>35000</v>
      </c>
      <c r="K57" s="196"/>
      <c r="L57" s="196">
        <v>13000</v>
      </c>
      <c r="M57" s="196"/>
      <c r="N57" s="196"/>
      <c r="O57" s="196">
        <f t="shared" si="16"/>
        <v>15873500</v>
      </c>
    </row>
    <row r="58" spans="1:15" ht="12.75">
      <c r="A58" s="7"/>
      <c r="B58" s="8" t="s">
        <v>18</v>
      </c>
      <c r="C58" s="55" t="s">
        <v>19</v>
      </c>
      <c r="D58" s="196">
        <f t="shared" si="12"/>
        <v>7284900</v>
      </c>
      <c r="E58" s="196">
        <v>7084900</v>
      </c>
      <c r="F58" s="196">
        <v>3950000</v>
      </c>
      <c r="G58" s="196">
        <v>580000</v>
      </c>
      <c r="H58" s="196">
        <v>200000</v>
      </c>
      <c r="I58" s="196">
        <f t="shared" si="17"/>
        <v>8000</v>
      </c>
      <c r="J58" s="196">
        <v>2000</v>
      </c>
      <c r="K58" s="196"/>
      <c r="L58" s="196"/>
      <c r="M58" s="196">
        <v>6000</v>
      </c>
      <c r="N58" s="196"/>
      <c r="O58" s="196">
        <f t="shared" si="16"/>
        <v>7292900</v>
      </c>
    </row>
    <row r="59" spans="1:15" ht="12.75">
      <c r="A59" s="7"/>
      <c r="B59" s="8" t="s">
        <v>20</v>
      </c>
      <c r="C59" s="55" t="s">
        <v>21</v>
      </c>
      <c r="D59" s="196">
        <f t="shared" si="12"/>
        <v>4077200</v>
      </c>
      <c r="E59" s="196">
        <v>3477200</v>
      </c>
      <c r="F59" s="196">
        <v>1600000</v>
      </c>
      <c r="G59" s="196">
        <v>250000</v>
      </c>
      <c r="H59" s="196">
        <v>600000</v>
      </c>
      <c r="I59" s="196">
        <f t="shared" si="17"/>
        <v>6000</v>
      </c>
      <c r="J59" s="196">
        <v>1000</v>
      </c>
      <c r="K59" s="196"/>
      <c r="L59" s="196"/>
      <c r="M59" s="196">
        <v>5000</v>
      </c>
      <c r="N59" s="196"/>
      <c r="O59" s="196">
        <f t="shared" si="16"/>
        <v>4083200</v>
      </c>
    </row>
    <row r="60" spans="1:15" ht="36">
      <c r="A60" s="7"/>
      <c r="B60" s="8" t="s">
        <v>22</v>
      </c>
      <c r="C60" s="55" t="s">
        <v>23</v>
      </c>
      <c r="D60" s="196">
        <f t="shared" si="12"/>
        <v>3542400</v>
      </c>
      <c r="E60" s="196">
        <v>3247400</v>
      </c>
      <c r="F60" s="196">
        <v>1850000</v>
      </c>
      <c r="G60" s="196">
        <v>110000</v>
      </c>
      <c r="H60" s="196">
        <v>295000</v>
      </c>
      <c r="I60" s="196">
        <f t="shared" si="17"/>
        <v>4430</v>
      </c>
      <c r="J60" s="196">
        <v>4430</v>
      </c>
      <c r="K60" s="196">
        <v>2490</v>
      </c>
      <c r="L60" s="196"/>
      <c r="M60" s="196"/>
      <c r="N60" s="196"/>
      <c r="O60" s="196">
        <f t="shared" si="16"/>
        <v>3546830</v>
      </c>
    </row>
    <row r="61" spans="1:15" ht="12.75">
      <c r="A61" s="7"/>
      <c r="B61" s="8" t="s">
        <v>24</v>
      </c>
      <c r="C61" s="55" t="s">
        <v>25</v>
      </c>
      <c r="D61" s="196">
        <f t="shared" si="12"/>
        <v>2098000</v>
      </c>
      <c r="E61" s="196">
        <v>1998000</v>
      </c>
      <c r="F61" s="196">
        <v>1070000</v>
      </c>
      <c r="G61" s="196">
        <v>180000</v>
      </c>
      <c r="H61" s="196">
        <v>100000</v>
      </c>
      <c r="I61" s="196">
        <f t="shared" si="17"/>
        <v>822820</v>
      </c>
      <c r="J61" s="196">
        <v>752820</v>
      </c>
      <c r="K61" s="196">
        <v>404580</v>
      </c>
      <c r="L61" s="196">
        <v>34300</v>
      </c>
      <c r="M61" s="196">
        <v>70000</v>
      </c>
      <c r="N61" s="196"/>
      <c r="O61" s="196">
        <f t="shared" si="16"/>
        <v>2920820</v>
      </c>
    </row>
    <row r="62" spans="1:15" ht="12.75">
      <c r="A62" s="7"/>
      <c r="B62" s="8" t="s">
        <v>26</v>
      </c>
      <c r="C62" s="55" t="s">
        <v>27</v>
      </c>
      <c r="D62" s="196">
        <f t="shared" si="12"/>
        <v>612000</v>
      </c>
      <c r="E62" s="196">
        <v>602000</v>
      </c>
      <c r="F62" s="196">
        <v>163000</v>
      </c>
      <c r="G62" s="196">
        <v>30000</v>
      </c>
      <c r="H62" s="196">
        <v>10000</v>
      </c>
      <c r="I62" s="196">
        <f t="shared" si="17"/>
        <v>0</v>
      </c>
      <c r="J62" s="196"/>
      <c r="K62" s="196"/>
      <c r="L62" s="196"/>
      <c r="M62" s="196"/>
      <c r="N62" s="196"/>
      <c r="O62" s="196">
        <f t="shared" si="16"/>
        <v>612000</v>
      </c>
    </row>
    <row r="63" spans="1:15" ht="12.75">
      <c r="A63" s="7"/>
      <c r="B63" s="8" t="s">
        <v>28</v>
      </c>
      <c r="C63" s="55" t="s">
        <v>29</v>
      </c>
      <c r="D63" s="196">
        <f t="shared" si="12"/>
        <v>2140700</v>
      </c>
      <c r="E63" s="196">
        <v>1840700</v>
      </c>
      <c r="F63" s="196">
        <v>1267000</v>
      </c>
      <c r="G63" s="196">
        <v>30000</v>
      </c>
      <c r="H63" s="196">
        <v>300000</v>
      </c>
      <c r="I63" s="196">
        <f t="shared" si="17"/>
        <v>0</v>
      </c>
      <c r="J63" s="196"/>
      <c r="K63" s="196"/>
      <c r="L63" s="196"/>
      <c r="M63" s="196"/>
      <c r="N63" s="196"/>
      <c r="O63" s="196">
        <f t="shared" si="16"/>
        <v>2140700</v>
      </c>
    </row>
    <row r="64" spans="1:15" ht="12.75">
      <c r="A64" s="7"/>
      <c r="B64" s="8" t="s">
        <v>30</v>
      </c>
      <c r="C64" s="55" t="s">
        <v>31</v>
      </c>
      <c r="D64" s="196">
        <f t="shared" si="12"/>
        <v>5980700</v>
      </c>
      <c r="E64" s="196">
        <v>5071000</v>
      </c>
      <c r="F64" s="196">
        <v>2752000</v>
      </c>
      <c r="G64" s="196">
        <v>230000</v>
      </c>
      <c r="H64" s="196">
        <v>909700</v>
      </c>
      <c r="I64" s="196">
        <f t="shared" si="17"/>
        <v>6384600</v>
      </c>
      <c r="J64" s="196">
        <v>365000</v>
      </c>
      <c r="K64" s="196">
        <v>172100</v>
      </c>
      <c r="L64" s="196">
        <v>16400</v>
      </c>
      <c r="M64" s="196">
        <v>6019600</v>
      </c>
      <c r="N64" s="196"/>
      <c r="O64" s="196">
        <f t="shared" si="16"/>
        <v>12365300</v>
      </c>
    </row>
    <row r="65" spans="1:15" ht="24" hidden="1">
      <c r="A65" s="7"/>
      <c r="B65" s="8" t="s">
        <v>32</v>
      </c>
      <c r="C65" s="55" t="s">
        <v>33</v>
      </c>
      <c r="D65" s="196">
        <f t="shared" si="12"/>
        <v>0</v>
      </c>
      <c r="E65" s="196"/>
      <c r="F65" s="196"/>
      <c r="G65" s="196"/>
      <c r="H65" s="196"/>
      <c r="I65" s="196">
        <f t="shared" si="17"/>
        <v>0</v>
      </c>
      <c r="J65" s="196"/>
      <c r="K65" s="196"/>
      <c r="L65" s="196"/>
      <c r="M65" s="196"/>
      <c r="N65" s="196"/>
      <c r="O65" s="196">
        <f t="shared" si="16"/>
        <v>0</v>
      </c>
    </row>
    <row r="66" spans="1:15" ht="48" hidden="1">
      <c r="A66" s="7"/>
      <c r="B66" s="8"/>
      <c r="C66" s="147" t="s">
        <v>258</v>
      </c>
      <c r="D66" s="198">
        <f t="shared" si="12"/>
        <v>0</v>
      </c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>
        <f t="shared" si="16"/>
        <v>0</v>
      </c>
    </row>
    <row r="67" spans="1:15" ht="48">
      <c r="A67" s="7"/>
      <c r="B67" s="8"/>
      <c r="C67" s="147" t="s">
        <v>257</v>
      </c>
      <c r="D67" s="198"/>
      <c r="E67" s="198"/>
      <c r="F67" s="198"/>
      <c r="G67" s="198"/>
      <c r="H67" s="198"/>
      <c r="I67" s="198">
        <f>J67+M67</f>
        <v>5999600</v>
      </c>
      <c r="J67" s="198"/>
      <c r="K67" s="198"/>
      <c r="L67" s="198"/>
      <c r="M67" s="198">
        <v>5999600</v>
      </c>
      <c r="N67" s="198"/>
      <c r="O67" s="198">
        <f t="shared" si="16"/>
        <v>5999600</v>
      </c>
    </row>
    <row r="68" spans="1:15" ht="13.5" customHeight="1">
      <c r="A68" s="7"/>
      <c r="B68" s="8" t="s">
        <v>34</v>
      </c>
      <c r="C68" s="55" t="s">
        <v>35</v>
      </c>
      <c r="D68" s="196">
        <f>E68+H68</f>
        <v>365000</v>
      </c>
      <c r="E68" s="196">
        <v>350500</v>
      </c>
      <c r="F68" s="196">
        <v>223000</v>
      </c>
      <c r="G68" s="196"/>
      <c r="H68" s="196">
        <v>14500</v>
      </c>
      <c r="I68" s="196">
        <f>J68+M68</f>
        <v>0</v>
      </c>
      <c r="J68" s="196"/>
      <c r="K68" s="196"/>
      <c r="L68" s="196"/>
      <c r="M68" s="196"/>
      <c r="N68" s="196"/>
      <c r="O68" s="196">
        <f t="shared" si="16"/>
        <v>365000</v>
      </c>
    </row>
    <row r="69" spans="1:15" ht="18.75" customHeight="1" hidden="1">
      <c r="A69" s="7"/>
      <c r="B69" s="8" t="s">
        <v>36</v>
      </c>
      <c r="C69" s="55" t="s">
        <v>37</v>
      </c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</row>
    <row r="70" spans="1:15" ht="24">
      <c r="A70" s="7"/>
      <c r="B70" s="8" t="s">
        <v>38</v>
      </c>
      <c r="C70" s="55" t="s">
        <v>184</v>
      </c>
      <c r="D70" s="196">
        <f>E70+H70</f>
        <v>8990400</v>
      </c>
      <c r="E70" s="196">
        <v>8990400</v>
      </c>
      <c r="F70" s="196"/>
      <c r="G70" s="196"/>
      <c r="H70" s="196"/>
      <c r="I70" s="196">
        <f>J70+M70</f>
        <v>0</v>
      </c>
      <c r="J70" s="196"/>
      <c r="K70" s="196"/>
      <c r="L70" s="196"/>
      <c r="M70" s="196"/>
      <c r="N70" s="196"/>
      <c r="O70" s="196">
        <f>D70+I70</f>
        <v>8990400</v>
      </c>
    </row>
    <row r="71" spans="1:15" ht="12.75" hidden="1">
      <c r="A71" s="7"/>
      <c r="B71" s="8" t="s">
        <v>39</v>
      </c>
      <c r="C71" s="55" t="s">
        <v>40</v>
      </c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</row>
    <row r="72" spans="1:15" ht="59.25" customHeight="1">
      <c r="A72" s="7"/>
      <c r="B72" s="8" t="s">
        <v>554</v>
      </c>
      <c r="C72" s="146" t="s">
        <v>93</v>
      </c>
      <c r="D72" s="196">
        <f>E72+H72</f>
        <v>27000</v>
      </c>
      <c r="E72" s="196">
        <v>27000</v>
      </c>
      <c r="F72" s="196"/>
      <c r="G72" s="196"/>
      <c r="H72" s="196"/>
      <c r="I72" s="196">
        <f>J72+M72</f>
        <v>0</v>
      </c>
      <c r="J72" s="196"/>
      <c r="K72" s="196"/>
      <c r="L72" s="196"/>
      <c r="M72" s="196"/>
      <c r="N72" s="196"/>
      <c r="O72" s="196">
        <f>D72+I72</f>
        <v>27000</v>
      </c>
    </row>
    <row r="73" spans="1:15" ht="13.5">
      <c r="A73" s="7"/>
      <c r="B73" s="21" t="s">
        <v>41</v>
      </c>
      <c r="C73" s="148" t="s">
        <v>42</v>
      </c>
      <c r="D73" s="197">
        <f>E73+H73</f>
        <v>509700</v>
      </c>
      <c r="E73" s="197">
        <f>E74</f>
        <v>339700</v>
      </c>
      <c r="F73" s="197">
        <f>F74</f>
        <v>149600</v>
      </c>
      <c r="G73" s="197">
        <f>G74</f>
        <v>30000</v>
      </c>
      <c r="H73" s="197">
        <f>H74</f>
        <v>170000</v>
      </c>
      <c r="I73" s="195">
        <f>J73+M73</f>
        <v>0</v>
      </c>
      <c r="J73" s="197">
        <f>J74</f>
        <v>0</v>
      </c>
      <c r="K73" s="197"/>
      <c r="L73" s="197"/>
      <c r="M73" s="197">
        <f>M74</f>
        <v>0</v>
      </c>
      <c r="N73" s="197"/>
      <c r="O73" s="197">
        <f>D73+I73</f>
        <v>509700</v>
      </c>
    </row>
    <row r="74" spans="1:15" ht="12.75">
      <c r="A74" s="7"/>
      <c r="B74" s="8" t="s">
        <v>43</v>
      </c>
      <c r="C74" s="55" t="s">
        <v>44</v>
      </c>
      <c r="D74" s="196">
        <f>E74+H74</f>
        <v>509700</v>
      </c>
      <c r="E74" s="196">
        <v>339700</v>
      </c>
      <c r="F74" s="196">
        <v>149600</v>
      </c>
      <c r="G74" s="196">
        <v>30000</v>
      </c>
      <c r="H74" s="196">
        <v>170000</v>
      </c>
      <c r="I74" s="196">
        <f>J74+M74</f>
        <v>0</v>
      </c>
      <c r="J74" s="196"/>
      <c r="K74" s="196"/>
      <c r="L74" s="196"/>
      <c r="M74" s="196"/>
      <c r="N74" s="196"/>
      <c r="O74" s="196">
        <f>D74+I74</f>
        <v>509700</v>
      </c>
    </row>
    <row r="75" spans="1:15" ht="12.75" hidden="1">
      <c r="A75" s="7"/>
      <c r="B75" s="8"/>
      <c r="C75" s="55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</row>
    <row r="76" spans="1:15" ht="25.5" customHeight="1">
      <c r="A76" s="24" t="s">
        <v>117</v>
      </c>
      <c r="B76" s="8"/>
      <c r="C76" s="25" t="s">
        <v>99</v>
      </c>
      <c r="D76" s="195">
        <f aca="true" t="shared" si="18" ref="D76:O76">SUM(D77:D89)</f>
        <v>49236400</v>
      </c>
      <c r="E76" s="195">
        <f t="shared" si="18"/>
        <v>48336400</v>
      </c>
      <c r="F76" s="195">
        <f t="shared" si="18"/>
        <v>23529600</v>
      </c>
      <c r="G76" s="195">
        <f t="shared" si="18"/>
        <v>4866900</v>
      </c>
      <c r="H76" s="195">
        <f t="shared" si="18"/>
        <v>900000</v>
      </c>
      <c r="I76" s="195">
        <f t="shared" si="18"/>
        <v>10897300</v>
      </c>
      <c r="J76" s="195">
        <f t="shared" si="18"/>
        <v>9127000</v>
      </c>
      <c r="K76" s="195">
        <f t="shared" si="18"/>
        <v>0</v>
      </c>
      <c r="L76" s="195">
        <f t="shared" si="18"/>
        <v>2000</v>
      </c>
      <c r="M76" s="195">
        <f t="shared" si="18"/>
        <v>1770300</v>
      </c>
      <c r="N76" s="195">
        <f t="shared" si="18"/>
        <v>0</v>
      </c>
      <c r="O76" s="195">
        <f t="shared" si="18"/>
        <v>60133700</v>
      </c>
    </row>
    <row r="77" spans="1:15" ht="15.75" customHeight="1">
      <c r="A77" s="7"/>
      <c r="B77" s="8" t="s">
        <v>229</v>
      </c>
      <c r="C77" s="55" t="s">
        <v>230</v>
      </c>
      <c r="D77" s="196">
        <f>E77+H77</f>
        <v>600</v>
      </c>
      <c r="E77" s="196">
        <v>600</v>
      </c>
      <c r="F77" s="195"/>
      <c r="G77" s="195"/>
      <c r="H77" s="195"/>
      <c r="I77" s="196">
        <f aca="true" t="shared" si="19" ref="I77:I84">J77+M77</f>
        <v>0</v>
      </c>
      <c r="J77" s="195"/>
      <c r="K77" s="195"/>
      <c r="L77" s="195"/>
      <c r="M77" s="195"/>
      <c r="N77" s="195"/>
      <c r="O77" s="196">
        <f aca="true" t="shared" si="20" ref="O77:O87">D77+I77</f>
        <v>600</v>
      </c>
    </row>
    <row r="78" spans="1:15" ht="15" customHeight="1">
      <c r="A78" s="7"/>
      <c r="B78" s="8" t="s">
        <v>231</v>
      </c>
      <c r="C78" s="55" t="s">
        <v>232</v>
      </c>
      <c r="D78" s="196">
        <f>E78</f>
        <v>276000</v>
      </c>
      <c r="E78" s="196">
        <v>276000</v>
      </c>
      <c r="F78" s="195"/>
      <c r="G78" s="195"/>
      <c r="H78" s="195"/>
      <c r="I78" s="196">
        <f t="shared" si="19"/>
        <v>0</v>
      </c>
      <c r="J78" s="195"/>
      <c r="K78" s="195"/>
      <c r="L78" s="195"/>
      <c r="M78" s="195"/>
      <c r="N78" s="195"/>
      <c r="O78" s="196">
        <f t="shared" si="20"/>
        <v>276000</v>
      </c>
    </row>
    <row r="79" spans="1:15" ht="24">
      <c r="A79" s="7"/>
      <c r="B79" s="8" t="s">
        <v>233</v>
      </c>
      <c r="C79" s="55" t="s">
        <v>45</v>
      </c>
      <c r="D79" s="196">
        <f aca="true" t="shared" si="21" ref="D79:D87">E79+H79</f>
        <v>236100</v>
      </c>
      <c r="E79" s="196">
        <v>236100</v>
      </c>
      <c r="F79" s="195"/>
      <c r="G79" s="195"/>
      <c r="H79" s="195"/>
      <c r="I79" s="196">
        <f t="shared" si="19"/>
        <v>0</v>
      </c>
      <c r="J79" s="195"/>
      <c r="K79" s="195"/>
      <c r="L79" s="195"/>
      <c r="M79" s="195"/>
      <c r="N79" s="195"/>
      <c r="O79" s="196">
        <f t="shared" si="20"/>
        <v>236100</v>
      </c>
    </row>
    <row r="80" spans="1:15" ht="15.75" customHeight="1">
      <c r="A80" s="7"/>
      <c r="B80" s="8" t="s">
        <v>144</v>
      </c>
      <c r="C80" s="55" t="s">
        <v>145</v>
      </c>
      <c r="D80" s="196">
        <f t="shared" si="21"/>
        <v>826800</v>
      </c>
      <c r="E80" s="196">
        <v>826800</v>
      </c>
      <c r="F80" s="195"/>
      <c r="G80" s="195"/>
      <c r="H80" s="195"/>
      <c r="I80" s="196">
        <f t="shared" si="19"/>
        <v>0</v>
      </c>
      <c r="J80" s="195"/>
      <c r="K80" s="195"/>
      <c r="L80" s="195"/>
      <c r="M80" s="195"/>
      <c r="N80" s="195"/>
      <c r="O80" s="196">
        <f t="shared" si="20"/>
        <v>826800</v>
      </c>
    </row>
    <row r="81" spans="1:15" ht="14.25" customHeight="1">
      <c r="A81" s="7"/>
      <c r="B81" s="8" t="s">
        <v>46</v>
      </c>
      <c r="C81" s="55" t="s">
        <v>235</v>
      </c>
      <c r="D81" s="196">
        <f t="shared" si="21"/>
        <v>3905800</v>
      </c>
      <c r="E81" s="196">
        <v>3905800</v>
      </c>
      <c r="F81" s="196">
        <f>1900000-4000</f>
        <v>1896000</v>
      </c>
      <c r="G81" s="196">
        <v>473000</v>
      </c>
      <c r="H81" s="196"/>
      <c r="I81" s="196">
        <f t="shared" si="19"/>
        <v>530000</v>
      </c>
      <c r="J81" s="196">
        <v>475000</v>
      </c>
      <c r="K81" s="196"/>
      <c r="L81" s="196"/>
      <c r="M81" s="196">
        <v>55000</v>
      </c>
      <c r="N81" s="196"/>
      <c r="O81" s="196">
        <f t="shared" si="20"/>
        <v>4435800</v>
      </c>
    </row>
    <row r="82" spans="1:15" ht="24">
      <c r="A82" s="7"/>
      <c r="B82" s="8" t="s">
        <v>240</v>
      </c>
      <c r="C82" s="55" t="s">
        <v>241</v>
      </c>
      <c r="D82" s="196">
        <f t="shared" si="21"/>
        <v>37968500</v>
      </c>
      <c r="E82" s="196">
        <f>37067700+800</f>
        <v>37068500</v>
      </c>
      <c r="F82" s="196">
        <f>19630000-175000</f>
        <v>19455000</v>
      </c>
      <c r="G82" s="196">
        <v>4233900</v>
      </c>
      <c r="H82" s="196">
        <v>900000</v>
      </c>
      <c r="I82" s="196">
        <f t="shared" si="19"/>
        <v>9400000</v>
      </c>
      <c r="J82" s="196">
        <v>8650000</v>
      </c>
      <c r="K82" s="196"/>
      <c r="L82" s="196"/>
      <c r="M82" s="196">
        <v>750000</v>
      </c>
      <c r="N82" s="196"/>
      <c r="O82" s="196">
        <f t="shared" si="20"/>
        <v>47368500</v>
      </c>
    </row>
    <row r="83" spans="1:15" ht="24">
      <c r="A83" s="7"/>
      <c r="B83" s="8" t="s">
        <v>481</v>
      </c>
      <c r="C83" s="55" t="s">
        <v>482</v>
      </c>
      <c r="D83" s="196">
        <f t="shared" si="21"/>
        <v>539400</v>
      </c>
      <c r="E83" s="196">
        <v>539400</v>
      </c>
      <c r="F83" s="196"/>
      <c r="G83" s="196"/>
      <c r="H83" s="196"/>
      <c r="I83" s="196">
        <f t="shared" si="19"/>
        <v>0</v>
      </c>
      <c r="J83" s="196"/>
      <c r="K83" s="196"/>
      <c r="L83" s="196"/>
      <c r="M83" s="196"/>
      <c r="N83" s="196"/>
      <c r="O83" s="196">
        <f t="shared" si="20"/>
        <v>539400</v>
      </c>
    </row>
    <row r="84" spans="1:15" ht="39" customHeight="1">
      <c r="A84" s="7"/>
      <c r="B84" s="8" t="s">
        <v>579</v>
      </c>
      <c r="C84" s="136" t="s">
        <v>580</v>
      </c>
      <c r="D84" s="196">
        <f t="shared" si="21"/>
        <v>587800</v>
      </c>
      <c r="E84" s="196">
        <v>587800</v>
      </c>
      <c r="F84" s="196"/>
      <c r="G84" s="196"/>
      <c r="H84" s="196"/>
      <c r="I84" s="196">
        <f t="shared" si="19"/>
        <v>0</v>
      </c>
      <c r="J84" s="196"/>
      <c r="K84" s="196"/>
      <c r="L84" s="196"/>
      <c r="M84" s="196"/>
      <c r="N84" s="196"/>
      <c r="O84" s="196">
        <f t="shared" si="20"/>
        <v>587800</v>
      </c>
    </row>
    <row r="85" spans="1:15" ht="16.5" customHeight="1">
      <c r="A85" s="7"/>
      <c r="B85" s="8" t="s">
        <v>581</v>
      </c>
      <c r="C85" s="203" t="s">
        <v>582</v>
      </c>
      <c r="D85" s="196">
        <f t="shared" si="21"/>
        <v>73600</v>
      </c>
      <c r="E85" s="196">
        <v>73600</v>
      </c>
      <c r="F85" s="196"/>
      <c r="G85" s="196"/>
      <c r="H85" s="196"/>
      <c r="I85" s="196"/>
      <c r="J85" s="196"/>
      <c r="K85" s="196"/>
      <c r="L85" s="196"/>
      <c r="M85" s="196"/>
      <c r="N85" s="196"/>
      <c r="O85" s="196">
        <f t="shared" si="20"/>
        <v>73600</v>
      </c>
    </row>
    <row r="86" spans="1:15" s="51" customFormat="1" ht="24">
      <c r="A86" s="7"/>
      <c r="B86" s="8" t="s">
        <v>483</v>
      </c>
      <c r="C86" s="55" t="s">
        <v>105</v>
      </c>
      <c r="D86" s="196">
        <f t="shared" si="21"/>
        <v>3571800</v>
      </c>
      <c r="E86" s="196">
        <v>3571800</v>
      </c>
      <c r="F86" s="196">
        <v>2178600</v>
      </c>
      <c r="G86" s="196">
        <v>160000</v>
      </c>
      <c r="H86" s="196"/>
      <c r="I86" s="196">
        <f>J86+M86</f>
        <v>2000</v>
      </c>
      <c r="J86" s="196">
        <v>2000</v>
      </c>
      <c r="K86" s="196"/>
      <c r="L86" s="196">
        <v>2000</v>
      </c>
      <c r="M86" s="196"/>
      <c r="N86" s="196"/>
      <c r="O86" s="196">
        <f t="shared" si="20"/>
        <v>3573800</v>
      </c>
    </row>
    <row r="87" spans="1:15" s="51" customFormat="1" ht="77.25" customHeight="1">
      <c r="A87" s="7"/>
      <c r="B87" s="8" t="s">
        <v>589</v>
      </c>
      <c r="C87" s="67" t="s">
        <v>2</v>
      </c>
      <c r="D87" s="196">
        <f t="shared" si="21"/>
        <v>0</v>
      </c>
      <c r="E87" s="196"/>
      <c r="F87" s="196"/>
      <c r="G87" s="196"/>
      <c r="H87" s="196"/>
      <c r="I87" s="196">
        <f>J87+M87</f>
        <v>965300</v>
      </c>
      <c r="J87" s="196"/>
      <c r="K87" s="196"/>
      <c r="L87" s="196"/>
      <c r="M87" s="196">
        <v>965300</v>
      </c>
      <c r="N87" s="196"/>
      <c r="O87" s="196">
        <f t="shared" si="20"/>
        <v>965300</v>
      </c>
    </row>
    <row r="88" spans="1:15" s="52" customFormat="1" ht="16.5" customHeight="1" hidden="1">
      <c r="A88" s="24" t="s">
        <v>457</v>
      </c>
      <c r="B88" s="11"/>
      <c r="C88" s="10" t="s">
        <v>249</v>
      </c>
      <c r="D88" s="195"/>
      <c r="E88" s="195"/>
      <c r="F88" s="195">
        <f aca="true" t="shared" si="22" ref="F88:N88">F89+F90</f>
        <v>0</v>
      </c>
      <c r="G88" s="195">
        <f t="shared" si="22"/>
        <v>0</v>
      </c>
      <c r="H88" s="195">
        <f t="shared" si="22"/>
        <v>0</v>
      </c>
      <c r="I88" s="195">
        <f t="shared" si="22"/>
        <v>0</v>
      </c>
      <c r="J88" s="195">
        <f t="shared" si="22"/>
        <v>0</v>
      </c>
      <c r="K88" s="195">
        <f t="shared" si="22"/>
        <v>0</v>
      </c>
      <c r="L88" s="195">
        <f t="shared" si="22"/>
        <v>0</v>
      </c>
      <c r="M88" s="195">
        <f t="shared" si="22"/>
        <v>0</v>
      </c>
      <c r="N88" s="195">
        <f t="shared" si="22"/>
        <v>0</v>
      </c>
      <c r="O88" s="195"/>
    </row>
    <row r="89" spans="1:15" s="51" customFormat="1" ht="24">
      <c r="A89" s="7"/>
      <c r="B89" s="8" t="s">
        <v>206</v>
      </c>
      <c r="C89" s="55" t="s">
        <v>529</v>
      </c>
      <c r="D89" s="196">
        <f>E89+H89</f>
        <v>1250000</v>
      </c>
      <c r="E89" s="196">
        <f>1257000-7000</f>
        <v>1250000</v>
      </c>
      <c r="F89" s="196"/>
      <c r="G89" s="196"/>
      <c r="H89" s="196"/>
      <c r="I89" s="196"/>
      <c r="J89" s="196"/>
      <c r="K89" s="196"/>
      <c r="L89" s="196"/>
      <c r="M89" s="196"/>
      <c r="N89" s="196"/>
      <c r="O89" s="196">
        <f>D89+I89</f>
        <v>1250000</v>
      </c>
    </row>
    <row r="90" spans="1:15" s="51" customFormat="1" ht="24" hidden="1">
      <c r="A90" s="7"/>
      <c r="B90" s="8" t="s">
        <v>207</v>
      </c>
      <c r="C90" s="28" t="s">
        <v>208</v>
      </c>
      <c r="D90" s="196">
        <f>E90+H90</f>
        <v>0</v>
      </c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>
        <f>D90+I90</f>
        <v>0</v>
      </c>
    </row>
    <row r="91" spans="1:15" ht="12.75">
      <c r="A91" s="24" t="s">
        <v>118</v>
      </c>
      <c r="B91" s="8"/>
      <c r="C91" s="25" t="s">
        <v>596</v>
      </c>
      <c r="D91" s="195">
        <f aca="true" t="shared" si="23" ref="D91:N91">D92+D93+D94</f>
        <v>2319600</v>
      </c>
      <c r="E91" s="195">
        <f t="shared" si="23"/>
        <v>2317600</v>
      </c>
      <c r="F91" s="195">
        <f t="shared" si="23"/>
        <v>1126500</v>
      </c>
      <c r="G91" s="195">
        <f t="shared" si="23"/>
        <v>246730</v>
      </c>
      <c r="H91" s="195">
        <f t="shared" si="23"/>
        <v>2000</v>
      </c>
      <c r="I91" s="195">
        <f t="shared" si="23"/>
        <v>0</v>
      </c>
      <c r="J91" s="195">
        <f t="shared" si="23"/>
        <v>0</v>
      </c>
      <c r="K91" s="195">
        <f t="shared" si="23"/>
        <v>0</v>
      </c>
      <c r="L91" s="195">
        <f t="shared" si="23"/>
        <v>0</v>
      </c>
      <c r="M91" s="195">
        <f t="shared" si="23"/>
        <v>0</v>
      </c>
      <c r="N91" s="195">
        <f t="shared" si="23"/>
        <v>0</v>
      </c>
      <c r="O91" s="195">
        <f>D91+I91</f>
        <v>2319600</v>
      </c>
    </row>
    <row r="92" spans="1:15" ht="15.75" customHeight="1">
      <c r="A92" s="7"/>
      <c r="B92" s="8" t="s">
        <v>236</v>
      </c>
      <c r="C92" s="28" t="s">
        <v>237</v>
      </c>
      <c r="D92" s="196">
        <f>E92+H92</f>
        <v>2259600</v>
      </c>
      <c r="E92" s="196">
        <v>2257600</v>
      </c>
      <c r="F92" s="196">
        <v>1126500</v>
      </c>
      <c r="G92" s="196">
        <v>246730</v>
      </c>
      <c r="H92" s="196">
        <v>2000</v>
      </c>
      <c r="I92" s="196">
        <f>J92+M92</f>
        <v>0</v>
      </c>
      <c r="J92" s="196"/>
      <c r="K92" s="196"/>
      <c r="L92" s="196"/>
      <c r="M92" s="196"/>
      <c r="N92" s="196"/>
      <c r="O92" s="196">
        <f>D92+I92</f>
        <v>2259600</v>
      </c>
    </row>
    <row r="93" spans="1:15" ht="15.75" customHeight="1">
      <c r="A93" s="7"/>
      <c r="B93" s="8" t="s">
        <v>238</v>
      </c>
      <c r="C93" s="28" t="s">
        <v>239</v>
      </c>
      <c r="D93" s="196">
        <f>E93+H93</f>
        <v>60000</v>
      </c>
      <c r="E93" s="196">
        <v>60000</v>
      </c>
      <c r="F93" s="196"/>
      <c r="G93" s="196"/>
      <c r="H93" s="196"/>
      <c r="I93" s="196">
        <f>J93+M93</f>
        <v>0</v>
      </c>
      <c r="J93" s="196"/>
      <c r="K93" s="196"/>
      <c r="L93" s="196"/>
      <c r="M93" s="196"/>
      <c r="N93" s="196"/>
      <c r="O93" s="196">
        <f>D93+I93</f>
        <v>60000</v>
      </c>
    </row>
    <row r="94" spans="1:15" ht="0.75" customHeight="1" hidden="1">
      <c r="A94" s="7"/>
      <c r="B94" s="8"/>
      <c r="C94" s="90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</row>
    <row r="95" spans="1:15" ht="25.5">
      <c r="A95" s="24" t="s">
        <v>119</v>
      </c>
      <c r="B95" s="8"/>
      <c r="C95" s="25" t="s">
        <v>100</v>
      </c>
      <c r="D95" s="195">
        <f aca="true" t="shared" si="24" ref="D95:O95">D96+D106+D105</f>
        <v>12511100</v>
      </c>
      <c r="E95" s="195">
        <f t="shared" si="24"/>
        <v>11882800</v>
      </c>
      <c r="F95" s="195">
        <f t="shared" si="24"/>
        <v>2708420</v>
      </c>
      <c r="G95" s="195">
        <f t="shared" si="24"/>
        <v>280083</v>
      </c>
      <c r="H95" s="195">
        <f t="shared" si="24"/>
        <v>628300</v>
      </c>
      <c r="I95" s="195">
        <f t="shared" si="24"/>
        <v>153900</v>
      </c>
      <c r="J95" s="195">
        <f t="shared" si="24"/>
        <v>135900</v>
      </c>
      <c r="K95" s="195">
        <f t="shared" si="24"/>
        <v>21200</v>
      </c>
      <c r="L95" s="195">
        <f t="shared" si="24"/>
        <v>0</v>
      </c>
      <c r="M95" s="195">
        <f t="shared" si="24"/>
        <v>18000</v>
      </c>
      <c r="N95" s="195">
        <f t="shared" si="24"/>
        <v>0</v>
      </c>
      <c r="O95" s="195">
        <f t="shared" si="24"/>
        <v>12665000</v>
      </c>
    </row>
    <row r="96" spans="1:15" ht="13.5">
      <c r="A96" s="7"/>
      <c r="B96" s="8"/>
      <c r="C96" s="72" t="s">
        <v>139</v>
      </c>
      <c r="D96" s="197">
        <f>D97+D98+D99+D100+D101+D103+D104+D102</f>
        <v>2964900</v>
      </c>
      <c r="E96" s="197">
        <f>E97+E98+E99+E100+E101+E103+E104+E102</f>
        <v>2959900</v>
      </c>
      <c r="F96" s="197">
        <f>F97+F98+F99+F100+F101+F103+F104+F102</f>
        <v>387100</v>
      </c>
      <c r="G96" s="197">
        <f>G97+G98+G99+G100+G101+G103+G104+G102</f>
        <v>12850</v>
      </c>
      <c r="H96" s="197">
        <f>H97+H98+H99+H100+H101+H103+H104+H102</f>
        <v>5000</v>
      </c>
      <c r="I96" s="197">
        <f aca="true" t="shared" si="25" ref="I96:N96">I97+I98+I99+I100+I101+I103+I104</f>
        <v>0</v>
      </c>
      <c r="J96" s="197">
        <f t="shared" si="25"/>
        <v>0</v>
      </c>
      <c r="K96" s="197">
        <f t="shared" si="25"/>
        <v>0</v>
      </c>
      <c r="L96" s="197">
        <f t="shared" si="25"/>
        <v>0</v>
      </c>
      <c r="M96" s="197">
        <f t="shared" si="25"/>
        <v>0</v>
      </c>
      <c r="N96" s="197">
        <f t="shared" si="25"/>
        <v>0</v>
      </c>
      <c r="O96" s="197">
        <f>O97+O98+O99+O100+O101+O103+O104+O102</f>
        <v>2964900</v>
      </c>
    </row>
    <row r="97" spans="1:15" ht="15" customHeight="1">
      <c r="A97" s="7"/>
      <c r="B97" s="8" t="s">
        <v>242</v>
      </c>
      <c r="C97" s="55" t="s">
        <v>149</v>
      </c>
      <c r="D97" s="196">
        <f aca="true" t="shared" si="26" ref="D97:D105">E97+H97</f>
        <v>601000</v>
      </c>
      <c r="E97" s="196">
        <v>596000</v>
      </c>
      <c r="F97" s="196">
        <v>387100</v>
      </c>
      <c r="G97" s="196">
        <v>12850</v>
      </c>
      <c r="H97" s="196">
        <v>5000</v>
      </c>
      <c r="I97" s="196">
        <f aca="true" t="shared" si="27" ref="I97:I104">J97+M97</f>
        <v>0</v>
      </c>
      <c r="J97" s="196"/>
      <c r="K97" s="196"/>
      <c r="L97" s="196"/>
      <c r="M97" s="196"/>
      <c r="N97" s="196"/>
      <c r="O97" s="196">
        <f aca="true" t="shared" si="28" ref="O97:O115">D97+I97</f>
        <v>601000</v>
      </c>
    </row>
    <row r="98" spans="1:15" ht="24">
      <c r="A98" s="7"/>
      <c r="B98" s="8" t="s">
        <v>47</v>
      </c>
      <c r="C98" s="55" t="s">
        <v>151</v>
      </c>
      <c r="D98" s="196">
        <f t="shared" si="26"/>
        <v>80000</v>
      </c>
      <c r="E98" s="196">
        <v>80000</v>
      </c>
      <c r="F98" s="196"/>
      <c r="G98" s="196"/>
      <c r="H98" s="196"/>
      <c r="I98" s="196">
        <f t="shared" si="27"/>
        <v>0</v>
      </c>
      <c r="J98" s="196"/>
      <c r="K98" s="196"/>
      <c r="L98" s="196"/>
      <c r="M98" s="196"/>
      <c r="N98" s="196"/>
      <c r="O98" s="196">
        <f t="shared" si="28"/>
        <v>80000</v>
      </c>
    </row>
    <row r="99" spans="1:15" ht="24">
      <c r="A99" s="7"/>
      <c r="B99" s="8" t="s">
        <v>48</v>
      </c>
      <c r="C99" s="55" t="s">
        <v>49</v>
      </c>
      <c r="D99" s="196">
        <f t="shared" si="26"/>
        <v>305000</v>
      </c>
      <c r="E99" s="196">
        <v>305000</v>
      </c>
      <c r="F99" s="196"/>
      <c r="G99" s="196"/>
      <c r="H99" s="196"/>
      <c r="I99" s="196">
        <f t="shared" si="27"/>
        <v>0</v>
      </c>
      <c r="J99" s="196"/>
      <c r="K99" s="196"/>
      <c r="L99" s="196"/>
      <c r="M99" s="196"/>
      <c r="N99" s="196"/>
      <c r="O99" s="196">
        <f t="shared" si="28"/>
        <v>305000</v>
      </c>
    </row>
    <row r="100" spans="1:15" ht="24">
      <c r="A100" s="7"/>
      <c r="B100" s="8" t="s">
        <v>50</v>
      </c>
      <c r="C100" s="55" t="s">
        <v>247</v>
      </c>
      <c r="D100" s="196">
        <f t="shared" si="26"/>
        <v>108000</v>
      </c>
      <c r="E100" s="196">
        <v>108000</v>
      </c>
      <c r="F100" s="196"/>
      <c r="G100" s="196"/>
      <c r="H100" s="196"/>
      <c r="I100" s="196">
        <f t="shared" si="27"/>
        <v>0</v>
      </c>
      <c r="J100" s="196"/>
      <c r="K100" s="196"/>
      <c r="L100" s="196"/>
      <c r="M100" s="196"/>
      <c r="N100" s="196"/>
      <c r="O100" s="196">
        <f t="shared" si="28"/>
        <v>108000</v>
      </c>
    </row>
    <row r="101" spans="1:15" ht="15" customHeight="1">
      <c r="A101" s="7"/>
      <c r="B101" s="8" t="s">
        <v>113</v>
      </c>
      <c r="C101" s="55" t="s">
        <v>507</v>
      </c>
      <c r="D101" s="196">
        <f t="shared" si="26"/>
        <v>230700</v>
      </c>
      <c r="E101" s="196">
        <v>230700</v>
      </c>
      <c r="F101" s="196"/>
      <c r="G101" s="196"/>
      <c r="H101" s="196"/>
      <c r="I101" s="196">
        <f t="shared" si="27"/>
        <v>0</v>
      </c>
      <c r="J101" s="196"/>
      <c r="K101" s="196"/>
      <c r="L101" s="196"/>
      <c r="M101" s="196"/>
      <c r="N101" s="196"/>
      <c r="O101" s="196">
        <f t="shared" si="28"/>
        <v>230700</v>
      </c>
    </row>
    <row r="102" spans="1:15" ht="0.75" customHeight="1">
      <c r="A102" s="7"/>
      <c r="B102" s="8" t="s">
        <v>577</v>
      </c>
      <c r="C102" s="55" t="s">
        <v>597</v>
      </c>
      <c r="D102" s="196">
        <f t="shared" si="26"/>
        <v>0</v>
      </c>
      <c r="E102" s="196"/>
      <c r="F102" s="196"/>
      <c r="G102" s="196"/>
      <c r="H102" s="196"/>
      <c r="I102" s="198">
        <f t="shared" si="27"/>
        <v>0</v>
      </c>
      <c r="J102" s="198"/>
      <c r="K102" s="198"/>
      <c r="L102" s="198"/>
      <c r="M102" s="198"/>
      <c r="N102" s="198"/>
      <c r="O102" s="198">
        <f t="shared" si="28"/>
        <v>0</v>
      </c>
    </row>
    <row r="103" spans="1:15" ht="15" customHeight="1">
      <c r="A103" s="7"/>
      <c r="B103" s="8" t="s">
        <v>51</v>
      </c>
      <c r="C103" s="55" t="s">
        <v>52</v>
      </c>
      <c r="D103" s="196">
        <f t="shared" si="26"/>
        <v>125000</v>
      </c>
      <c r="E103" s="196">
        <v>125000</v>
      </c>
      <c r="F103" s="196"/>
      <c r="G103" s="196"/>
      <c r="H103" s="196"/>
      <c r="I103" s="196">
        <f t="shared" si="27"/>
        <v>0</v>
      </c>
      <c r="J103" s="196"/>
      <c r="K103" s="196"/>
      <c r="L103" s="196"/>
      <c r="M103" s="196"/>
      <c r="N103" s="196"/>
      <c r="O103" s="196">
        <f t="shared" si="28"/>
        <v>125000</v>
      </c>
    </row>
    <row r="104" spans="1:15" ht="48">
      <c r="A104" s="7"/>
      <c r="B104" s="8" t="s">
        <v>167</v>
      </c>
      <c r="C104" s="50" t="s">
        <v>205</v>
      </c>
      <c r="D104" s="196">
        <f t="shared" si="26"/>
        <v>1515200</v>
      </c>
      <c r="E104" s="196">
        <v>1515200</v>
      </c>
      <c r="F104" s="196"/>
      <c r="G104" s="196"/>
      <c r="H104" s="196"/>
      <c r="I104" s="196">
        <f t="shared" si="27"/>
        <v>0</v>
      </c>
      <c r="J104" s="196"/>
      <c r="K104" s="196"/>
      <c r="L104" s="196"/>
      <c r="M104" s="196"/>
      <c r="N104" s="196"/>
      <c r="O104" s="196">
        <f t="shared" si="28"/>
        <v>1515200</v>
      </c>
    </row>
    <row r="105" spans="1:15" ht="66" customHeight="1">
      <c r="A105" s="7"/>
      <c r="B105" s="21" t="s">
        <v>140</v>
      </c>
      <c r="C105" s="133" t="s">
        <v>141</v>
      </c>
      <c r="D105" s="197">
        <f t="shared" si="26"/>
        <v>23000</v>
      </c>
      <c r="E105" s="197">
        <v>23000</v>
      </c>
      <c r="F105" s="197"/>
      <c r="G105" s="197"/>
      <c r="H105" s="197"/>
      <c r="I105" s="197"/>
      <c r="J105" s="197"/>
      <c r="K105" s="197"/>
      <c r="L105" s="197"/>
      <c r="M105" s="197"/>
      <c r="N105" s="197"/>
      <c r="O105" s="197">
        <f t="shared" si="28"/>
        <v>23000</v>
      </c>
    </row>
    <row r="106" spans="1:15" s="12" customFormat="1" ht="13.5">
      <c r="A106" s="24"/>
      <c r="B106" s="21" t="s">
        <v>560</v>
      </c>
      <c r="C106" s="149" t="s">
        <v>490</v>
      </c>
      <c r="D106" s="197">
        <f aca="true" t="shared" si="29" ref="D106:N106">SUM(D107:D114)</f>
        <v>9523200</v>
      </c>
      <c r="E106" s="197">
        <f t="shared" si="29"/>
        <v>8899900</v>
      </c>
      <c r="F106" s="197">
        <f t="shared" si="29"/>
        <v>2321320</v>
      </c>
      <c r="G106" s="197">
        <f t="shared" si="29"/>
        <v>267233</v>
      </c>
      <c r="H106" s="197">
        <f t="shared" si="29"/>
        <v>623300</v>
      </c>
      <c r="I106" s="197">
        <f t="shared" si="29"/>
        <v>153900</v>
      </c>
      <c r="J106" s="197">
        <f t="shared" si="29"/>
        <v>135900</v>
      </c>
      <c r="K106" s="197">
        <f t="shared" si="29"/>
        <v>21200</v>
      </c>
      <c r="L106" s="197">
        <f t="shared" si="29"/>
        <v>0</v>
      </c>
      <c r="M106" s="197">
        <f t="shared" si="29"/>
        <v>18000</v>
      </c>
      <c r="N106" s="197">
        <f t="shared" si="29"/>
        <v>0</v>
      </c>
      <c r="O106" s="197">
        <f t="shared" si="28"/>
        <v>9677100</v>
      </c>
    </row>
    <row r="107" spans="1:15" ht="16.5" customHeight="1">
      <c r="A107" s="7"/>
      <c r="B107" s="8" t="s">
        <v>561</v>
      </c>
      <c r="C107" s="55" t="s">
        <v>562</v>
      </c>
      <c r="D107" s="196">
        <f aca="true" t="shared" si="30" ref="D107:D130">E107+H107</f>
        <v>1461500</v>
      </c>
      <c r="E107" s="196">
        <v>1461500</v>
      </c>
      <c r="F107" s="196"/>
      <c r="G107" s="196"/>
      <c r="H107" s="196"/>
      <c r="I107" s="196">
        <f aca="true" t="shared" si="31" ref="I107:I114">J107+M107</f>
        <v>0</v>
      </c>
      <c r="J107" s="196"/>
      <c r="K107" s="196"/>
      <c r="L107" s="196"/>
      <c r="M107" s="196"/>
      <c r="N107" s="196"/>
      <c r="O107" s="196">
        <f t="shared" si="28"/>
        <v>1461500</v>
      </c>
    </row>
    <row r="108" spans="1:15" ht="24">
      <c r="A108" s="7"/>
      <c r="B108" s="8" t="s">
        <v>53</v>
      </c>
      <c r="C108" s="55" t="s">
        <v>54</v>
      </c>
      <c r="D108" s="196">
        <f t="shared" si="30"/>
        <v>661500</v>
      </c>
      <c r="E108" s="196">
        <v>661500</v>
      </c>
      <c r="F108" s="196">
        <v>466980</v>
      </c>
      <c r="G108" s="196">
        <v>2800</v>
      </c>
      <c r="H108" s="196"/>
      <c r="I108" s="196">
        <f t="shared" si="31"/>
        <v>0</v>
      </c>
      <c r="J108" s="196"/>
      <c r="K108" s="196"/>
      <c r="L108" s="196"/>
      <c r="M108" s="196"/>
      <c r="N108" s="196"/>
      <c r="O108" s="196">
        <f t="shared" si="28"/>
        <v>661500</v>
      </c>
    </row>
    <row r="109" spans="1:15" ht="24">
      <c r="A109" s="7"/>
      <c r="B109" s="8" t="s">
        <v>55</v>
      </c>
      <c r="C109" s="55" t="s">
        <v>56</v>
      </c>
      <c r="D109" s="196">
        <f t="shared" si="30"/>
        <v>147400</v>
      </c>
      <c r="E109" s="196">
        <v>147400</v>
      </c>
      <c r="F109" s="196"/>
      <c r="G109" s="196"/>
      <c r="H109" s="196"/>
      <c r="I109" s="196">
        <f t="shared" si="31"/>
        <v>0</v>
      </c>
      <c r="J109" s="196"/>
      <c r="K109" s="196"/>
      <c r="L109" s="196"/>
      <c r="M109" s="196"/>
      <c r="N109" s="196"/>
      <c r="O109" s="196">
        <f t="shared" si="28"/>
        <v>147400</v>
      </c>
    </row>
    <row r="110" spans="1:15" ht="24">
      <c r="A110" s="7"/>
      <c r="B110" s="8" t="s">
        <v>57</v>
      </c>
      <c r="C110" s="55" t="s">
        <v>58</v>
      </c>
      <c r="D110" s="196">
        <f t="shared" si="30"/>
        <v>791700</v>
      </c>
      <c r="E110" s="196">
        <v>787700</v>
      </c>
      <c r="F110" s="196">
        <v>146150</v>
      </c>
      <c r="G110" s="196">
        <v>6573</v>
      </c>
      <c r="H110" s="196">
        <v>4000</v>
      </c>
      <c r="I110" s="196">
        <f t="shared" si="31"/>
        <v>0</v>
      </c>
      <c r="J110" s="196"/>
      <c r="K110" s="196"/>
      <c r="L110" s="196"/>
      <c r="M110" s="196"/>
      <c r="N110" s="196"/>
      <c r="O110" s="196">
        <f t="shared" si="28"/>
        <v>791700</v>
      </c>
    </row>
    <row r="111" spans="1:15" ht="24">
      <c r="A111" s="7"/>
      <c r="B111" s="8" t="s">
        <v>59</v>
      </c>
      <c r="C111" s="55" t="s">
        <v>60</v>
      </c>
      <c r="D111" s="196">
        <f t="shared" si="30"/>
        <v>5025100</v>
      </c>
      <c r="E111" s="196">
        <v>4405800</v>
      </c>
      <c r="F111" s="196">
        <v>1708190</v>
      </c>
      <c r="G111" s="196">
        <v>257860</v>
      </c>
      <c r="H111" s="196">
        <v>619300</v>
      </c>
      <c r="I111" s="196">
        <f t="shared" si="31"/>
        <v>153900</v>
      </c>
      <c r="J111" s="196">
        <v>135900</v>
      </c>
      <c r="K111" s="196">
        <v>21200</v>
      </c>
      <c r="L111" s="196"/>
      <c r="M111" s="196">
        <v>18000</v>
      </c>
      <c r="N111" s="196"/>
      <c r="O111" s="196">
        <f t="shared" si="28"/>
        <v>5179000</v>
      </c>
    </row>
    <row r="112" spans="1:15" ht="12.75">
      <c r="A112" s="7"/>
      <c r="B112" s="8" t="s">
        <v>61</v>
      </c>
      <c r="C112" s="55" t="s">
        <v>507</v>
      </c>
      <c r="D112" s="196">
        <f t="shared" si="30"/>
        <v>1060000</v>
      </c>
      <c r="E112" s="196">
        <v>1060000</v>
      </c>
      <c r="F112" s="196"/>
      <c r="G112" s="196"/>
      <c r="H112" s="196"/>
      <c r="I112" s="196">
        <f t="shared" si="31"/>
        <v>0</v>
      </c>
      <c r="J112" s="196"/>
      <c r="K112" s="196"/>
      <c r="L112" s="196"/>
      <c r="M112" s="196"/>
      <c r="N112" s="196"/>
      <c r="O112" s="196">
        <f t="shared" si="28"/>
        <v>1060000</v>
      </c>
    </row>
    <row r="113" spans="1:15" ht="36">
      <c r="A113" s="7"/>
      <c r="B113" s="8" t="s">
        <v>62</v>
      </c>
      <c r="C113" s="150" t="s">
        <v>63</v>
      </c>
      <c r="D113" s="196">
        <f t="shared" si="30"/>
        <v>187900</v>
      </c>
      <c r="E113" s="196">
        <v>187900</v>
      </c>
      <c r="F113" s="196"/>
      <c r="G113" s="196"/>
      <c r="H113" s="196"/>
      <c r="I113" s="196">
        <f t="shared" si="31"/>
        <v>0</v>
      </c>
      <c r="J113" s="196"/>
      <c r="K113" s="196"/>
      <c r="L113" s="196"/>
      <c r="M113" s="196"/>
      <c r="N113" s="196"/>
      <c r="O113" s="196">
        <f t="shared" si="28"/>
        <v>187900</v>
      </c>
    </row>
    <row r="114" spans="1:15" ht="36">
      <c r="A114" s="7"/>
      <c r="B114" s="8" t="s">
        <v>64</v>
      </c>
      <c r="C114" s="55" t="s">
        <v>65</v>
      </c>
      <c r="D114" s="196">
        <f t="shared" si="30"/>
        <v>188100</v>
      </c>
      <c r="E114" s="196">
        <v>188100</v>
      </c>
      <c r="F114" s="196"/>
      <c r="G114" s="196"/>
      <c r="H114" s="196"/>
      <c r="I114" s="196">
        <f t="shared" si="31"/>
        <v>0</v>
      </c>
      <c r="J114" s="196"/>
      <c r="K114" s="196"/>
      <c r="L114" s="196"/>
      <c r="M114" s="196"/>
      <c r="N114" s="196"/>
      <c r="O114" s="196">
        <f t="shared" si="28"/>
        <v>188100</v>
      </c>
    </row>
    <row r="115" spans="1:15" ht="12.75">
      <c r="A115" s="24" t="s">
        <v>458</v>
      </c>
      <c r="B115" s="8"/>
      <c r="C115" s="25" t="s">
        <v>101</v>
      </c>
      <c r="D115" s="195">
        <f t="shared" si="30"/>
        <v>41816100</v>
      </c>
      <c r="E115" s="195">
        <f>E116+E121</f>
        <v>40173100</v>
      </c>
      <c r="F115" s="195">
        <f>F116+F121</f>
        <v>7229310</v>
      </c>
      <c r="G115" s="195">
        <f>G116+G121</f>
        <v>954000</v>
      </c>
      <c r="H115" s="195">
        <f>H116+H121</f>
        <v>1643000</v>
      </c>
      <c r="I115" s="195">
        <f aca="true" t="shared" si="32" ref="I115:N115">I116+I121+I132</f>
        <v>909651</v>
      </c>
      <c r="J115" s="195">
        <f t="shared" si="32"/>
        <v>732067</v>
      </c>
      <c r="K115" s="195">
        <f t="shared" si="32"/>
        <v>140354</v>
      </c>
      <c r="L115" s="195">
        <f t="shared" si="32"/>
        <v>11600</v>
      </c>
      <c r="M115" s="195">
        <f t="shared" si="32"/>
        <v>177584</v>
      </c>
      <c r="N115" s="195">
        <f t="shared" si="32"/>
        <v>0</v>
      </c>
      <c r="O115" s="195">
        <f t="shared" si="28"/>
        <v>42725751</v>
      </c>
    </row>
    <row r="116" spans="1:15" ht="13.5">
      <c r="A116" s="7"/>
      <c r="B116" s="21" t="s">
        <v>223</v>
      </c>
      <c r="C116" s="78" t="s">
        <v>224</v>
      </c>
      <c r="D116" s="197">
        <f t="shared" si="30"/>
        <v>17685700</v>
      </c>
      <c r="E116" s="197">
        <f aca="true" t="shared" si="33" ref="E116:O116">SUM(E117:E120)</f>
        <v>17035700</v>
      </c>
      <c r="F116" s="197">
        <f t="shared" si="33"/>
        <v>129310</v>
      </c>
      <c r="G116" s="197">
        <f t="shared" si="33"/>
        <v>0</v>
      </c>
      <c r="H116" s="197">
        <f t="shared" si="33"/>
        <v>650000</v>
      </c>
      <c r="I116" s="197">
        <f t="shared" si="33"/>
        <v>488501</v>
      </c>
      <c r="J116" s="197">
        <f t="shared" si="33"/>
        <v>369867</v>
      </c>
      <c r="K116" s="197">
        <f t="shared" si="33"/>
        <v>0</v>
      </c>
      <c r="L116" s="197">
        <f t="shared" si="33"/>
        <v>0</v>
      </c>
      <c r="M116" s="197">
        <f t="shared" si="33"/>
        <v>118634</v>
      </c>
      <c r="N116" s="197">
        <f t="shared" si="33"/>
        <v>0</v>
      </c>
      <c r="O116" s="197">
        <f t="shared" si="33"/>
        <v>18174201</v>
      </c>
    </row>
    <row r="117" spans="1:15" ht="13.5" customHeight="1">
      <c r="A117" s="7"/>
      <c r="B117" s="8" t="s">
        <v>542</v>
      </c>
      <c r="C117" s="55" t="s">
        <v>543</v>
      </c>
      <c r="D117" s="196">
        <f t="shared" si="30"/>
        <v>17058050</v>
      </c>
      <c r="E117" s="196">
        <v>16408050</v>
      </c>
      <c r="F117" s="196"/>
      <c r="G117" s="196"/>
      <c r="H117" s="196">
        <f>150000+500000</f>
        <v>650000</v>
      </c>
      <c r="I117" s="196">
        <f>J117+M117</f>
        <v>488501</v>
      </c>
      <c r="J117" s="196">
        <v>369867</v>
      </c>
      <c r="K117" s="196"/>
      <c r="L117" s="196"/>
      <c r="M117" s="196">
        <v>118634</v>
      </c>
      <c r="N117" s="196"/>
      <c r="O117" s="196">
        <f>D117+I117</f>
        <v>17546551</v>
      </c>
    </row>
    <row r="118" spans="1:15" ht="16.5" customHeight="1">
      <c r="A118" s="7"/>
      <c r="B118" s="8" t="s">
        <v>563</v>
      </c>
      <c r="C118" s="55" t="s">
        <v>564</v>
      </c>
      <c r="D118" s="196">
        <f t="shared" si="30"/>
        <v>122130</v>
      </c>
      <c r="E118" s="196">
        <v>122130</v>
      </c>
      <c r="F118" s="196">
        <v>74690</v>
      </c>
      <c r="G118" s="196"/>
      <c r="H118" s="196"/>
      <c r="I118" s="196">
        <f>J118+M118</f>
        <v>0</v>
      </c>
      <c r="J118" s="196"/>
      <c r="K118" s="196"/>
      <c r="L118" s="196"/>
      <c r="M118" s="196"/>
      <c r="N118" s="196"/>
      <c r="O118" s="196">
        <f>D118+I118</f>
        <v>122130</v>
      </c>
    </row>
    <row r="119" spans="1:15" ht="12.75">
      <c r="A119" s="7"/>
      <c r="B119" s="8" t="s">
        <v>546</v>
      </c>
      <c r="C119" s="55" t="s">
        <v>66</v>
      </c>
      <c r="D119" s="196">
        <f t="shared" si="30"/>
        <v>82820</v>
      </c>
      <c r="E119" s="196">
        <v>82820</v>
      </c>
      <c r="F119" s="196">
        <v>54620</v>
      </c>
      <c r="G119" s="196"/>
      <c r="H119" s="196"/>
      <c r="I119" s="196">
        <f>J119+M119</f>
        <v>0</v>
      </c>
      <c r="J119" s="196"/>
      <c r="K119" s="196"/>
      <c r="L119" s="196"/>
      <c r="M119" s="196"/>
      <c r="N119" s="196"/>
      <c r="O119" s="196">
        <f>D119+I119</f>
        <v>82820</v>
      </c>
    </row>
    <row r="120" spans="1:15" ht="59.25" customHeight="1">
      <c r="A120" s="7"/>
      <c r="B120" s="8" t="s">
        <v>92</v>
      </c>
      <c r="C120" s="146" t="s">
        <v>93</v>
      </c>
      <c r="D120" s="196">
        <f t="shared" si="30"/>
        <v>422700</v>
      </c>
      <c r="E120" s="196">
        <v>422700</v>
      </c>
      <c r="F120" s="196"/>
      <c r="G120" s="196"/>
      <c r="H120" s="196"/>
      <c r="I120" s="196"/>
      <c r="J120" s="196"/>
      <c r="K120" s="196"/>
      <c r="L120" s="196"/>
      <c r="M120" s="196"/>
      <c r="N120" s="196"/>
      <c r="O120" s="196">
        <f>I120+D120</f>
        <v>422700</v>
      </c>
    </row>
    <row r="121" spans="1:15" ht="13.5">
      <c r="A121" s="7"/>
      <c r="B121" s="21" t="s">
        <v>41</v>
      </c>
      <c r="C121" s="78" t="s">
        <v>42</v>
      </c>
      <c r="D121" s="197">
        <f t="shared" si="30"/>
        <v>24130400</v>
      </c>
      <c r="E121" s="197">
        <f aca="true" t="shared" si="34" ref="E121:N121">SUM(E122:E130)</f>
        <v>23137400</v>
      </c>
      <c r="F121" s="197">
        <f t="shared" si="34"/>
        <v>7100000</v>
      </c>
      <c r="G121" s="197">
        <f t="shared" si="34"/>
        <v>954000</v>
      </c>
      <c r="H121" s="197">
        <f t="shared" si="34"/>
        <v>993000</v>
      </c>
      <c r="I121" s="197">
        <f t="shared" si="34"/>
        <v>421150</v>
      </c>
      <c r="J121" s="197">
        <f t="shared" si="34"/>
        <v>362200</v>
      </c>
      <c r="K121" s="197">
        <f t="shared" si="34"/>
        <v>140354</v>
      </c>
      <c r="L121" s="197">
        <f t="shared" si="34"/>
        <v>11600</v>
      </c>
      <c r="M121" s="197">
        <f t="shared" si="34"/>
        <v>58950</v>
      </c>
      <c r="N121" s="197">
        <f t="shared" si="34"/>
        <v>0</v>
      </c>
      <c r="O121" s="197">
        <f aca="true" t="shared" si="35" ref="O121:O130">D121+I121</f>
        <v>24551550</v>
      </c>
    </row>
    <row r="122" spans="1:15" ht="12.75">
      <c r="A122" s="7"/>
      <c r="B122" s="8" t="s">
        <v>67</v>
      </c>
      <c r="C122" s="55" t="s">
        <v>68</v>
      </c>
      <c r="D122" s="196">
        <f t="shared" si="30"/>
        <v>5228500</v>
      </c>
      <c r="E122" s="196">
        <v>5183500</v>
      </c>
      <c r="F122" s="196"/>
      <c r="G122" s="196"/>
      <c r="H122" s="196">
        <f>90000-45000</f>
        <v>45000</v>
      </c>
      <c r="I122" s="196">
        <f aca="true" t="shared" si="36" ref="I122:I130">J122+M122</f>
        <v>0</v>
      </c>
      <c r="J122" s="196"/>
      <c r="K122" s="196"/>
      <c r="L122" s="196"/>
      <c r="M122" s="196"/>
      <c r="N122" s="196"/>
      <c r="O122" s="196">
        <f t="shared" si="35"/>
        <v>5228500</v>
      </c>
    </row>
    <row r="123" spans="1:15" ht="24">
      <c r="A123" s="7"/>
      <c r="B123" s="8" t="s">
        <v>69</v>
      </c>
      <c r="C123" s="55" t="s">
        <v>70</v>
      </c>
      <c r="D123" s="196">
        <f t="shared" si="30"/>
        <v>4283000</v>
      </c>
      <c r="E123" s="196">
        <v>4233000</v>
      </c>
      <c r="F123" s="196"/>
      <c r="G123" s="196"/>
      <c r="H123" s="196">
        <v>50000</v>
      </c>
      <c r="I123" s="196">
        <f t="shared" si="36"/>
        <v>0</v>
      </c>
      <c r="J123" s="196"/>
      <c r="K123" s="196"/>
      <c r="L123" s="196"/>
      <c r="M123" s="196"/>
      <c r="N123" s="196"/>
      <c r="O123" s="196">
        <f t="shared" si="35"/>
        <v>4283000</v>
      </c>
    </row>
    <row r="124" spans="1:15" ht="12.75">
      <c r="A124" s="7"/>
      <c r="B124" s="8" t="s">
        <v>142</v>
      </c>
      <c r="C124" s="55" t="s">
        <v>143</v>
      </c>
      <c r="D124" s="196">
        <f t="shared" si="30"/>
        <v>0</v>
      </c>
      <c r="E124" s="196"/>
      <c r="F124" s="196"/>
      <c r="G124" s="196"/>
      <c r="H124" s="196"/>
      <c r="I124" s="196">
        <f t="shared" si="36"/>
        <v>5400</v>
      </c>
      <c r="J124" s="196">
        <v>5400</v>
      </c>
      <c r="K124" s="196"/>
      <c r="L124" s="196"/>
      <c r="M124" s="196"/>
      <c r="N124" s="196"/>
      <c r="O124" s="196">
        <f t="shared" si="35"/>
        <v>5400</v>
      </c>
    </row>
    <row r="125" spans="1:15" ht="12.75">
      <c r="A125" s="7"/>
      <c r="B125" s="8" t="s">
        <v>43</v>
      </c>
      <c r="C125" s="55" t="s">
        <v>44</v>
      </c>
      <c r="D125" s="196">
        <f t="shared" si="30"/>
        <v>6358800</v>
      </c>
      <c r="E125" s="196">
        <v>5688800</v>
      </c>
      <c r="F125" s="196">
        <v>3272000</v>
      </c>
      <c r="G125" s="196">
        <v>371800</v>
      </c>
      <c r="H125" s="196">
        <f>238000+432000</f>
        <v>670000</v>
      </c>
      <c r="I125" s="196">
        <f t="shared" si="36"/>
        <v>175500</v>
      </c>
      <c r="J125" s="196">
        <v>145500</v>
      </c>
      <c r="K125" s="196">
        <v>34054</v>
      </c>
      <c r="L125" s="196">
        <v>1950</v>
      </c>
      <c r="M125" s="196">
        <v>30000</v>
      </c>
      <c r="N125" s="196"/>
      <c r="O125" s="196">
        <f t="shared" si="35"/>
        <v>6534300</v>
      </c>
    </row>
    <row r="126" spans="1:15" ht="12.75">
      <c r="A126" s="7"/>
      <c r="B126" s="8" t="s">
        <v>71</v>
      </c>
      <c r="C126" s="55" t="s">
        <v>72</v>
      </c>
      <c r="D126" s="196">
        <f t="shared" si="30"/>
        <v>3449000</v>
      </c>
      <c r="E126" s="196">
        <v>3384000</v>
      </c>
      <c r="F126" s="196">
        <v>1770000</v>
      </c>
      <c r="G126" s="196">
        <v>338700</v>
      </c>
      <c r="H126" s="196">
        <v>65000</v>
      </c>
      <c r="I126" s="196">
        <f t="shared" si="36"/>
        <v>111200</v>
      </c>
      <c r="J126" s="196">
        <v>87250</v>
      </c>
      <c r="K126" s="196">
        <v>51650</v>
      </c>
      <c r="L126" s="196">
        <v>4000</v>
      </c>
      <c r="M126" s="196">
        <v>23950</v>
      </c>
      <c r="N126" s="196"/>
      <c r="O126" s="196">
        <f t="shared" si="35"/>
        <v>3560200</v>
      </c>
    </row>
    <row r="127" spans="1:15" ht="12.75">
      <c r="A127" s="7"/>
      <c r="B127" s="8" t="s">
        <v>73</v>
      </c>
      <c r="C127" s="55" t="s">
        <v>74</v>
      </c>
      <c r="D127" s="196">
        <f t="shared" si="30"/>
        <v>2738500</v>
      </c>
      <c r="E127" s="196">
        <v>2674500</v>
      </c>
      <c r="F127" s="196">
        <v>1618000</v>
      </c>
      <c r="G127" s="196">
        <v>243500</v>
      </c>
      <c r="H127" s="196">
        <f>100000-36000</f>
        <v>64000</v>
      </c>
      <c r="I127" s="196">
        <f t="shared" si="36"/>
        <v>129050</v>
      </c>
      <c r="J127" s="196">
        <v>124050</v>
      </c>
      <c r="K127" s="196">
        <v>54650</v>
      </c>
      <c r="L127" s="196">
        <v>5650</v>
      </c>
      <c r="M127" s="196">
        <v>5000</v>
      </c>
      <c r="N127" s="196"/>
      <c r="O127" s="196">
        <f t="shared" si="35"/>
        <v>2867550</v>
      </c>
    </row>
    <row r="128" spans="1:15" ht="24">
      <c r="A128" s="7"/>
      <c r="B128" s="8" t="s">
        <v>75</v>
      </c>
      <c r="C128" s="55" t="s">
        <v>76</v>
      </c>
      <c r="D128" s="196">
        <f t="shared" si="30"/>
        <v>657000</v>
      </c>
      <c r="E128" s="196">
        <v>607000</v>
      </c>
      <c r="F128" s="196">
        <v>313000</v>
      </c>
      <c r="G128" s="196"/>
      <c r="H128" s="196">
        <f>5000+45000</f>
        <v>50000</v>
      </c>
      <c r="I128" s="196">
        <f t="shared" si="36"/>
        <v>0</v>
      </c>
      <c r="J128" s="196"/>
      <c r="K128" s="196"/>
      <c r="L128" s="196"/>
      <c r="M128" s="196"/>
      <c r="N128" s="196"/>
      <c r="O128" s="196">
        <f t="shared" si="35"/>
        <v>657000</v>
      </c>
    </row>
    <row r="129" spans="1:15" ht="15" customHeight="1">
      <c r="A129" s="7"/>
      <c r="B129" s="8" t="s">
        <v>79</v>
      </c>
      <c r="C129" s="55" t="s">
        <v>80</v>
      </c>
      <c r="D129" s="196">
        <f t="shared" si="30"/>
        <v>502000</v>
      </c>
      <c r="E129" s="196">
        <v>457000</v>
      </c>
      <c r="F129" s="196"/>
      <c r="G129" s="196"/>
      <c r="H129" s="196">
        <v>45000</v>
      </c>
      <c r="I129" s="196">
        <f t="shared" si="36"/>
        <v>0</v>
      </c>
      <c r="J129" s="196"/>
      <c r="K129" s="196"/>
      <c r="L129" s="196"/>
      <c r="M129" s="196"/>
      <c r="N129" s="196"/>
      <c r="O129" s="196">
        <f t="shared" si="35"/>
        <v>502000</v>
      </c>
    </row>
    <row r="130" spans="1:15" ht="15.75" customHeight="1">
      <c r="A130" s="7"/>
      <c r="B130" s="8" t="s">
        <v>77</v>
      </c>
      <c r="C130" s="55" t="s">
        <v>78</v>
      </c>
      <c r="D130" s="196">
        <f t="shared" si="30"/>
        <v>913600</v>
      </c>
      <c r="E130" s="196">
        <v>909600</v>
      </c>
      <c r="F130" s="196">
        <v>127000</v>
      </c>
      <c r="G130" s="196"/>
      <c r="H130" s="196">
        <v>4000</v>
      </c>
      <c r="I130" s="196">
        <f t="shared" si="36"/>
        <v>0</v>
      </c>
      <c r="J130" s="196"/>
      <c r="K130" s="196"/>
      <c r="L130" s="196"/>
      <c r="M130" s="196"/>
      <c r="N130" s="196"/>
      <c r="O130" s="196">
        <f t="shared" si="35"/>
        <v>913600</v>
      </c>
    </row>
    <row r="131" spans="4:15" ht="15" customHeight="1" hidden="1"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</row>
    <row r="132" spans="1:15" s="12" customFormat="1" ht="16.5" customHeight="1" hidden="1">
      <c r="A132" s="24"/>
      <c r="B132" s="21"/>
      <c r="C132" s="78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</row>
    <row r="133" spans="1:15" ht="25.5">
      <c r="A133" s="24" t="s">
        <v>459</v>
      </c>
      <c r="B133" s="8"/>
      <c r="C133" s="25" t="s">
        <v>102</v>
      </c>
      <c r="D133" s="195">
        <f aca="true" t="shared" si="37" ref="D133:O133">D135+D136+D134+D137</f>
        <v>1002000</v>
      </c>
      <c r="E133" s="195">
        <f t="shared" si="37"/>
        <v>1002000</v>
      </c>
      <c r="F133" s="195">
        <f t="shared" si="37"/>
        <v>59517</v>
      </c>
      <c r="G133" s="195">
        <f t="shared" si="37"/>
        <v>0</v>
      </c>
      <c r="H133" s="195">
        <f t="shared" si="37"/>
        <v>0</v>
      </c>
      <c r="I133" s="195">
        <f t="shared" si="37"/>
        <v>0</v>
      </c>
      <c r="J133" s="195">
        <f t="shared" si="37"/>
        <v>0</v>
      </c>
      <c r="K133" s="195">
        <f t="shared" si="37"/>
        <v>0</v>
      </c>
      <c r="L133" s="195">
        <f t="shared" si="37"/>
        <v>0</v>
      </c>
      <c r="M133" s="195">
        <f t="shared" si="37"/>
        <v>0</v>
      </c>
      <c r="N133" s="195">
        <f t="shared" si="37"/>
        <v>0</v>
      </c>
      <c r="O133" s="195">
        <f t="shared" si="37"/>
        <v>1002000</v>
      </c>
    </row>
    <row r="134" spans="1:15" ht="12.75">
      <c r="A134" s="7"/>
      <c r="B134" s="8" t="s">
        <v>486</v>
      </c>
      <c r="C134" s="53" t="s">
        <v>487</v>
      </c>
      <c r="D134" s="196">
        <f>E134+H134</f>
        <v>322000</v>
      </c>
      <c r="E134" s="196">
        <f>300000+22000</f>
        <v>322000</v>
      </c>
      <c r="F134" s="196"/>
      <c r="G134" s="196"/>
      <c r="H134" s="196"/>
      <c r="I134" s="196">
        <f>J134+M134</f>
        <v>0</v>
      </c>
      <c r="J134" s="196"/>
      <c r="K134" s="196"/>
      <c r="L134" s="196"/>
      <c r="M134" s="196"/>
      <c r="N134" s="196"/>
      <c r="O134" s="196">
        <f>D134+I134</f>
        <v>322000</v>
      </c>
    </row>
    <row r="135" spans="1:15" ht="12.75">
      <c r="A135" s="7"/>
      <c r="B135" s="8" t="s">
        <v>82</v>
      </c>
      <c r="C135" s="28" t="s">
        <v>83</v>
      </c>
      <c r="D135" s="196">
        <f>E135+H135</f>
        <v>330000</v>
      </c>
      <c r="E135" s="196">
        <f>300000+30000</f>
        <v>330000</v>
      </c>
      <c r="F135" s="196"/>
      <c r="G135" s="196"/>
      <c r="H135" s="196"/>
      <c r="I135" s="196">
        <f>J135+M135</f>
        <v>0</v>
      </c>
      <c r="J135" s="196"/>
      <c r="K135" s="196"/>
      <c r="L135" s="196"/>
      <c r="M135" s="196"/>
      <c r="N135" s="196"/>
      <c r="O135" s="196">
        <f>D135+I135</f>
        <v>330000</v>
      </c>
    </row>
    <row r="136" spans="1:15" ht="12.75">
      <c r="A136" s="7"/>
      <c r="B136" s="8" t="s">
        <v>84</v>
      </c>
      <c r="C136" s="28" t="s">
        <v>489</v>
      </c>
      <c r="D136" s="196">
        <f>E136+H136</f>
        <v>300000</v>
      </c>
      <c r="E136" s="196">
        <v>300000</v>
      </c>
      <c r="F136" s="196">
        <v>59517</v>
      </c>
      <c r="G136" s="196"/>
      <c r="H136" s="196"/>
      <c r="I136" s="196">
        <f>J136+M136</f>
        <v>0</v>
      </c>
      <c r="J136" s="196"/>
      <c r="K136" s="196"/>
      <c r="L136" s="196"/>
      <c r="M136" s="196"/>
      <c r="N136" s="196"/>
      <c r="O136" s="196">
        <f>D136+I136</f>
        <v>300000</v>
      </c>
    </row>
    <row r="137" spans="1:15" ht="12.75">
      <c r="A137" s="7"/>
      <c r="B137" s="8" t="s">
        <v>77</v>
      </c>
      <c r="C137" s="28" t="s">
        <v>78</v>
      </c>
      <c r="D137" s="196">
        <f>E137+H137</f>
        <v>50000</v>
      </c>
      <c r="E137" s="196">
        <v>50000</v>
      </c>
      <c r="F137" s="196"/>
      <c r="G137" s="196"/>
      <c r="H137" s="196"/>
      <c r="I137" s="196">
        <f>J137+M137</f>
        <v>0</v>
      </c>
      <c r="J137" s="196"/>
      <c r="K137" s="196"/>
      <c r="L137" s="196"/>
      <c r="M137" s="196"/>
      <c r="N137" s="196"/>
      <c r="O137" s="196">
        <f>D137+I137</f>
        <v>50000</v>
      </c>
    </row>
    <row r="138" spans="1:15" ht="25.5">
      <c r="A138" s="24" t="s">
        <v>120</v>
      </c>
      <c r="B138" s="8"/>
      <c r="C138" s="25" t="s">
        <v>85</v>
      </c>
      <c r="D138" s="195">
        <f>SUM(D139:D150)</f>
        <v>0</v>
      </c>
      <c r="E138" s="195">
        <f>SUM(E139:E150)</f>
        <v>0</v>
      </c>
      <c r="F138" s="195">
        <f>SUM(F139:F150)</f>
        <v>0</v>
      </c>
      <c r="G138" s="195">
        <f>SUM(G139:G150)</f>
        <v>0</v>
      </c>
      <c r="H138" s="195">
        <f>SUM(H139:H150)</f>
        <v>0</v>
      </c>
      <c r="I138" s="195">
        <f>SUM(I139+I146+I148)+I149+I150+I151</f>
        <v>3543000</v>
      </c>
      <c r="J138" s="195">
        <f>SUM(J139+J146+J148)+J149+J150+J151</f>
        <v>0</v>
      </c>
      <c r="K138" s="195">
        <f>SUM(K139+K146+K148)</f>
        <v>0</v>
      </c>
      <c r="L138" s="195">
        <f>SUM(L139+L146+L148)</f>
        <v>0</v>
      </c>
      <c r="M138" s="195">
        <f>SUM(M139+M148+M151+M149+M150)</f>
        <v>3543000</v>
      </c>
      <c r="N138" s="195">
        <f>SUM(N139+N146+N148)</f>
        <v>900000</v>
      </c>
      <c r="O138" s="195">
        <f>SUM(O139+O146+O148)+O149+O150+O151</f>
        <v>3543000</v>
      </c>
    </row>
    <row r="139" spans="1:15" ht="12.75" customHeight="1">
      <c r="A139" s="7"/>
      <c r="B139" s="8" t="s">
        <v>516</v>
      </c>
      <c r="C139" s="28" t="s">
        <v>492</v>
      </c>
      <c r="D139" s="196">
        <f>E139+H139</f>
        <v>0</v>
      </c>
      <c r="E139" s="196"/>
      <c r="F139" s="196"/>
      <c r="G139" s="196"/>
      <c r="H139" s="196"/>
      <c r="I139" s="196">
        <f>J139+M139</f>
        <v>900000</v>
      </c>
      <c r="J139" s="196"/>
      <c r="K139" s="196"/>
      <c r="L139" s="196"/>
      <c r="M139" s="196">
        <f>1070000-170000</f>
        <v>900000</v>
      </c>
      <c r="N139" s="196">
        <f>1070000-170000</f>
        <v>900000</v>
      </c>
      <c r="O139" s="196">
        <f>SUM(O141:O145)+O147</f>
        <v>900000</v>
      </c>
    </row>
    <row r="140" spans="1:15" ht="15.75" customHeight="1">
      <c r="A140" s="7"/>
      <c r="B140" s="54"/>
      <c r="C140" s="205" t="s">
        <v>598</v>
      </c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</row>
    <row r="141" spans="1:15" s="202" customFormat="1" ht="15.75" customHeight="1">
      <c r="A141" s="199"/>
      <c r="B141" s="206"/>
      <c r="C141" s="205" t="s">
        <v>599</v>
      </c>
      <c r="D141" s="198"/>
      <c r="E141" s="198"/>
      <c r="F141" s="198"/>
      <c r="G141" s="198"/>
      <c r="H141" s="198"/>
      <c r="I141" s="198">
        <f>J141+M141</f>
        <v>900000</v>
      </c>
      <c r="J141" s="198"/>
      <c r="K141" s="198"/>
      <c r="L141" s="198"/>
      <c r="M141" s="198">
        <f>1070000-170000</f>
        <v>900000</v>
      </c>
      <c r="N141" s="198">
        <f>1070000-170000</f>
        <v>900000</v>
      </c>
      <c r="O141" s="198">
        <f>D141+I141</f>
        <v>900000</v>
      </c>
    </row>
    <row r="142" spans="1:15" s="202" customFormat="1" ht="25.5" customHeight="1" hidden="1">
      <c r="A142" s="199"/>
      <c r="B142" s="206"/>
      <c r="C142" s="205" t="s">
        <v>600</v>
      </c>
      <c r="D142" s="198"/>
      <c r="E142" s="198"/>
      <c r="F142" s="198"/>
      <c r="G142" s="198"/>
      <c r="H142" s="198"/>
      <c r="I142" s="198">
        <f>J142+M142</f>
        <v>0</v>
      </c>
      <c r="J142" s="198"/>
      <c r="K142" s="198"/>
      <c r="L142" s="198"/>
      <c r="M142" s="198"/>
      <c r="N142" s="198"/>
      <c r="O142" s="198">
        <f>D142+I142</f>
        <v>0</v>
      </c>
    </row>
    <row r="143" spans="1:15" s="202" customFormat="1" ht="49.5" customHeight="1" hidden="1">
      <c r="A143" s="199"/>
      <c r="B143" s="206"/>
      <c r="C143" s="207" t="s">
        <v>601</v>
      </c>
      <c r="D143" s="198"/>
      <c r="E143" s="198"/>
      <c r="F143" s="198"/>
      <c r="G143" s="198"/>
      <c r="H143" s="198"/>
      <c r="I143" s="198">
        <f>J143+M143</f>
        <v>0</v>
      </c>
      <c r="J143" s="198"/>
      <c r="K143" s="198"/>
      <c r="L143" s="198"/>
      <c r="M143" s="198"/>
      <c r="N143" s="198"/>
      <c r="O143" s="198">
        <f>D143+I143</f>
        <v>0</v>
      </c>
    </row>
    <row r="144" spans="1:15" ht="87.75" customHeight="1" hidden="1">
      <c r="A144" s="7"/>
      <c r="B144" s="54"/>
      <c r="C144" s="207" t="s">
        <v>3</v>
      </c>
      <c r="D144" s="196"/>
      <c r="E144" s="196"/>
      <c r="F144" s="196"/>
      <c r="G144" s="196"/>
      <c r="H144" s="196"/>
      <c r="I144" s="198">
        <f>J144+M144</f>
        <v>0</v>
      </c>
      <c r="J144" s="196"/>
      <c r="K144" s="196"/>
      <c r="L144" s="196"/>
      <c r="M144" s="198"/>
      <c r="N144" s="198"/>
      <c r="O144" s="198">
        <f>D144+I144</f>
        <v>0</v>
      </c>
    </row>
    <row r="145" spans="1:15" s="51" customFormat="1" ht="74.25" customHeight="1" hidden="1">
      <c r="A145" s="7"/>
      <c r="B145" s="54"/>
      <c r="C145" s="208" t="s">
        <v>4</v>
      </c>
      <c r="D145" s="196"/>
      <c r="E145" s="196"/>
      <c r="F145" s="196"/>
      <c r="G145" s="196"/>
      <c r="H145" s="196"/>
      <c r="I145" s="198">
        <f>J145+M145</f>
        <v>0</v>
      </c>
      <c r="J145" s="198"/>
      <c r="K145" s="198"/>
      <c r="L145" s="198"/>
      <c r="M145" s="198"/>
      <c r="N145" s="198"/>
      <c r="O145" s="198">
        <f>D145+I145</f>
        <v>0</v>
      </c>
    </row>
    <row r="146" spans="1:15" s="51" customFormat="1" ht="12.75" hidden="1">
      <c r="A146" s="7"/>
      <c r="B146" s="54"/>
      <c r="C146" s="55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</row>
    <row r="147" spans="1:15" s="210" customFormat="1" ht="12.75" hidden="1">
      <c r="A147" s="199"/>
      <c r="B147" s="206"/>
      <c r="C147" s="209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</row>
    <row r="148" spans="1:15" ht="12.75">
      <c r="A148" s="7"/>
      <c r="B148" s="56">
        <v>240601</v>
      </c>
      <c r="C148" s="40" t="s">
        <v>500</v>
      </c>
      <c r="D148" s="196">
        <f>E148+H148</f>
        <v>0</v>
      </c>
      <c r="E148" s="196"/>
      <c r="F148" s="196"/>
      <c r="G148" s="196"/>
      <c r="H148" s="196"/>
      <c r="I148" s="196">
        <f>J148+M148</f>
        <v>2643000</v>
      </c>
      <c r="J148" s="196"/>
      <c r="K148" s="196"/>
      <c r="L148" s="196"/>
      <c r="M148" s="196">
        <v>2643000</v>
      </c>
      <c r="N148" s="196"/>
      <c r="O148" s="196">
        <f>D148+I148</f>
        <v>2643000</v>
      </c>
    </row>
    <row r="149" spans="1:15" ht="14.25" customHeight="1" hidden="1">
      <c r="A149" s="7"/>
      <c r="B149" s="56">
        <v>240602</v>
      </c>
      <c r="C149" s="40" t="s">
        <v>501</v>
      </c>
      <c r="D149" s="196">
        <f>E149+H149</f>
        <v>0</v>
      </c>
      <c r="E149" s="196"/>
      <c r="F149" s="196"/>
      <c r="G149" s="196"/>
      <c r="H149" s="196"/>
      <c r="I149" s="196">
        <f>J149+M149</f>
        <v>0</v>
      </c>
      <c r="J149" s="196"/>
      <c r="K149" s="196"/>
      <c r="L149" s="196"/>
      <c r="M149" s="196"/>
      <c r="N149" s="196"/>
      <c r="O149" s="196">
        <f>D149+I149</f>
        <v>0</v>
      </c>
    </row>
    <row r="150" spans="1:15" ht="24" hidden="1">
      <c r="A150" s="7"/>
      <c r="B150" s="56">
        <v>240604</v>
      </c>
      <c r="C150" s="40" t="s">
        <v>502</v>
      </c>
      <c r="D150" s="196">
        <f>E150+H150</f>
        <v>0</v>
      </c>
      <c r="E150" s="196"/>
      <c r="F150" s="196"/>
      <c r="G150" s="196"/>
      <c r="H150" s="196"/>
      <c r="I150" s="196">
        <f>J150+M150</f>
        <v>0</v>
      </c>
      <c r="J150" s="196"/>
      <c r="K150" s="196"/>
      <c r="L150" s="196"/>
      <c r="M150" s="196"/>
      <c r="N150" s="196"/>
      <c r="O150" s="196">
        <f>D150+I150</f>
        <v>0</v>
      </c>
    </row>
    <row r="151" spans="1:15" ht="12.75" hidden="1">
      <c r="A151" s="7"/>
      <c r="B151" s="56">
        <v>240605</v>
      </c>
      <c r="C151" s="40" t="s">
        <v>461</v>
      </c>
      <c r="D151" s="196"/>
      <c r="E151" s="196"/>
      <c r="F151" s="196"/>
      <c r="G151" s="196"/>
      <c r="H151" s="196"/>
      <c r="I151" s="196">
        <f>J151+M151</f>
        <v>0</v>
      </c>
      <c r="J151" s="196"/>
      <c r="K151" s="196"/>
      <c r="L151" s="196"/>
      <c r="M151" s="196"/>
      <c r="N151" s="196"/>
      <c r="O151" s="196">
        <f>D151+I151</f>
        <v>0</v>
      </c>
    </row>
    <row r="152" spans="1:15" ht="12.75" hidden="1">
      <c r="A152" s="7"/>
      <c r="B152" s="56"/>
      <c r="C152" s="40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</row>
    <row r="153" spans="1:15" s="12" customFormat="1" ht="27.75" customHeight="1">
      <c r="A153" s="24" t="s">
        <v>460</v>
      </c>
      <c r="B153" s="23"/>
      <c r="C153" s="94" t="s">
        <v>103</v>
      </c>
      <c r="D153" s="195">
        <f>D154+D155+D156</f>
        <v>50000</v>
      </c>
      <c r="E153" s="195">
        <f>E154+E155+E156</f>
        <v>0</v>
      </c>
      <c r="F153" s="195">
        <f>F154+F155+F156</f>
        <v>0</v>
      </c>
      <c r="G153" s="195">
        <f>G154+G155+G156</f>
        <v>0</v>
      </c>
      <c r="H153" s="195">
        <f>H154+H155+H156</f>
        <v>50000</v>
      </c>
      <c r="I153" s="195">
        <f>I154+I155</f>
        <v>300000</v>
      </c>
      <c r="J153" s="195">
        <f>J154+J155+J156</f>
        <v>0</v>
      </c>
      <c r="K153" s="195">
        <f>K154+K155+K156</f>
        <v>0</v>
      </c>
      <c r="L153" s="195">
        <f>L154+L155+L156</f>
        <v>0</v>
      </c>
      <c r="M153" s="195">
        <f>M154+M155+M156</f>
        <v>300000</v>
      </c>
      <c r="N153" s="195">
        <f>N154+N155+N156</f>
        <v>300000</v>
      </c>
      <c r="O153" s="195">
        <f>D153+I153</f>
        <v>350000</v>
      </c>
    </row>
    <row r="154" spans="1:15" ht="36.75" customHeight="1">
      <c r="A154" s="7"/>
      <c r="B154" s="56">
        <v>180409</v>
      </c>
      <c r="C154" s="55" t="s">
        <v>518</v>
      </c>
      <c r="D154" s="196">
        <f>E154+H154</f>
        <v>0</v>
      </c>
      <c r="E154" s="196"/>
      <c r="F154" s="196"/>
      <c r="G154" s="196"/>
      <c r="H154" s="196"/>
      <c r="I154" s="196">
        <f>J154+M154</f>
        <v>300000</v>
      </c>
      <c r="J154" s="196"/>
      <c r="K154" s="196"/>
      <c r="L154" s="196"/>
      <c r="M154" s="196">
        <f>130000+170000</f>
        <v>300000</v>
      </c>
      <c r="N154" s="196">
        <f>130000+170000</f>
        <v>300000</v>
      </c>
      <c r="O154" s="196">
        <f>D154+I154</f>
        <v>300000</v>
      </c>
    </row>
    <row r="155" spans="1:15" ht="28.5" customHeight="1">
      <c r="A155" s="7"/>
      <c r="B155" s="56">
        <v>210105</v>
      </c>
      <c r="C155" s="55" t="s">
        <v>165</v>
      </c>
      <c r="D155" s="196">
        <f>E155+H155</f>
        <v>50000</v>
      </c>
      <c r="E155" s="196">
        <f>50-50</f>
        <v>0</v>
      </c>
      <c r="F155" s="196"/>
      <c r="G155" s="196"/>
      <c r="H155" s="196">
        <v>50000</v>
      </c>
      <c r="I155" s="196">
        <f>J155+M155</f>
        <v>0</v>
      </c>
      <c r="J155" s="196"/>
      <c r="K155" s="196"/>
      <c r="L155" s="196"/>
      <c r="M155" s="196"/>
      <c r="N155" s="196"/>
      <c r="O155" s="196">
        <f>D155+I155</f>
        <v>50000</v>
      </c>
    </row>
    <row r="156" spans="1:15" ht="14.25" customHeight="1" hidden="1">
      <c r="A156" s="7"/>
      <c r="B156" s="134"/>
      <c r="C156" s="55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</row>
    <row r="157" spans="1:15" s="12" customFormat="1" ht="26.25" customHeight="1">
      <c r="A157" s="24" t="s">
        <v>121</v>
      </c>
      <c r="B157" s="57"/>
      <c r="C157" s="25" t="s">
        <v>104</v>
      </c>
      <c r="D157" s="195">
        <f aca="true" t="shared" si="38" ref="D157:O157">D158</f>
        <v>350000</v>
      </c>
      <c r="E157" s="195">
        <f t="shared" si="38"/>
        <v>0</v>
      </c>
      <c r="F157" s="195">
        <f t="shared" si="38"/>
        <v>0</v>
      </c>
      <c r="G157" s="195">
        <f t="shared" si="38"/>
        <v>0</v>
      </c>
      <c r="H157" s="195">
        <f t="shared" si="38"/>
        <v>350000</v>
      </c>
      <c r="I157" s="195">
        <f t="shared" si="38"/>
        <v>0</v>
      </c>
      <c r="J157" s="195">
        <f t="shared" si="38"/>
        <v>0</v>
      </c>
      <c r="K157" s="195">
        <f t="shared" si="38"/>
        <v>0</v>
      </c>
      <c r="L157" s="195">
        <f t="shared" si="38"/>
        <v>0</v>
      </c>
      <c r="M157" s="195">
        <f t="shared" si="38"/>
        <v>0</v>
      </c>
      <c r="N157" s="195">
        <f t="shared" si="38"/>
        <v>0</v>
      </c>
      <c r="O157" s="195">
        <f t="shared" si="38"/>
        <v>350000</v>
      </c>
    </row>
    <row r="158" spans="1:15" ht="15" customHeight="1">
      <c r="A158" s="7"/>
      <c r="B158" s="58">
        <v>180410</v>
      </c>
      <c r="C158" s="59" t="s">
        <v>147</v>
      </c>
      <c r="D158" s="196">
        <f>E158+H158</f>
        <v>350000</v>
      </c>
      <c r="E158" s="196"/>
      <c r="F158" s="196"/>
      <c r="G158" s="196"/>
      <c r="H158" s="196">
        <v>350000</v>
      </c>
      <c r="I158" s="196">
        <f>J158+M158</f>
        <v>0</v>
      </c>
      <c r="J158" s="196"/>
      <c r="K158" s="196"/>
      <c r="L158" s="196"/>
      <c r="M158" s="196"/>
      <c r="N158" s="196"/>
      <c r="O158" s="196">
        <f>D158+I158</f>
        <v>350000</v>
      </c>
    </row>
    <row r="159" spans="1:15" ht="15" customHeight="1" hidden="1">
      <c r="A159" s="7"/>
      <c r="B159" s="58"/>
      <c r="C159" s="59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</row>
    <row r="160" spans="1:15" ht="17.25" customHeight="1">
      <c r="A160" s="24" t="s">
        <v>122</v>
      </c>
      <c r="B160" s="8"/>
      <c r="C160" s="25" t="s">
        <v>86</v>
      </c>
      <c r="D160" s="195">
        <f aca="true" t="shared" si="39" ref="D160:O160">SUM(D161:D166)</f>
        <v>2155000</v>
      </c>
      <c r="E160" s="195">
        <f t="shared" si="39"/>
        <v>1953389</v>
      </c>
      <c r="F160" s="195">
        <f t="shared" si="39"/>
        <v>417000</v>
      </c>
      <c r="G160" s="195">
        <f t="shared" si="39"/>
        <v>63337</v>
      </c>
      <c r="H160" s="195">
        <f t="shared" si="39"/>
        <v>201611</v>
      </c>
      <c r="I160" s="195">
        <f t="shared" si="39"/>
        <v>600800</v>
      </c>
      <c r="J160" s="195">
        <f t="shared" si="39"/>
        <v>600800</v>
      </c>
      <c r="K160" s="195">
        <f t="shared" si="39"/>
        <v>272500</v>
      </c>
      <c r="L160" s="195">
        <f t="shared" si="39"/>
        <v>67930</v>
      </c>
      <c r="M160" s="195">
        <f t="shared" si="39"/>
        <v>0</v>
      </c>
      <c r="N160" s="195">
        <f t="shared" si="39"/>
        <v>0</v>
      </c>
      <c r="O160" s="195">
        <f t="shared" si="39"/>
        <v>2755800</v>
      </c>
    </row>
    <row r="161" spans="1:15" ht="16.5" customHeight="1">
      <c r="A161" s="7"/>
      <c r="B161" s="8" t="s">
        <v>563</v>
      </c>
      <c r="C161" s="28" t="s">
        <v>564</v>
      </c>
      <c r="D161" s="196">
        <f>E161+H161</f>
        <v>705000</v>
      </c>
      <c r="E161" s="196">
        <v>703389</v>
      </c>
      <c r="F161" s="196">
        <v>417000</v>
      </c>
      <c r="G161" s="196">
        <v>63337</v>
      </c>
      <c r="H161" s="196">
        <v>1611</v>
      </c>
      <c r="I161" s="196">
        <f>J161+M161</f>
        <v>600800</v>
      </c>
      <c r="J161" s="196">
        <v>600800</v>
      </c>
      <c r="K161" s="196">
        <v>272500</v>
      </c>
      <c r="L161" s="196">
        <v>67930</v>
      </c>
      <c r="M161" s="196"/>
      <c r="N161" s="195"/>
      <c r="O161" s="196">
        <f>D161+I161</f>
        <v>1305800</v>
      </c>
    </row>
    <row r="162" spans="1:15" ht="17.25" customHeight="1">
      <c r="A162" s="7"/>
      <c r="B162" s="8" t="s">
        <v>231</v>
      </c>
      <c r="C162" s="28" t="s">
        <v>87</v>
      </c>
      <c r="D162" s="196">
        <f>E162+H162</f>
        <v>200000</v>
      </c>
      <c r="E162" s="196">
        <f>150000+50000</f>
        <v>200000</v>
      </c>
      <c r="F162" s="196"/>
      <c r="G162" s="196"/>
      <c r="H162" s="196"/>
      <c r="I162" s="196">
        <f>J162+M162</f>
        <v>0</v>
      </c>
      <c r="J162" s="195"/>
      <c r="K162" s="195"/>
      <c r="L162" s="195"/>
      <c r="M162" s="195"/>
      <c r="N162" s="195"/>
      <c r="O162" s="196">
        <f>D162+I162</f>
        <v>200000</v>
      </c>
    </row>
    <row r="163" spans="1:15" ht="15.75" customHeight="1" hidden="1">
      <c r="A163" s="7"/>
      <c r="B163" s="8" t="s">
        <v>88</v>
      </c>
      <c r="C163" s="28" t="s">
        <v>506</v>
      </c>
      <c r="D163" s="196"/>
      <c r="E163" s="196"/>
      <c r="F163" s="196"/>
      <c r="G163" s="196"/>
      <c r="H163" s="196"/>
      <c r="I163" s="196">
        <f>J163+M163</f>
        <v>0</v>
      </c>
      <c r="J163" s="196"/>
      <c r="K163" s="196"/>
      <c r="L163" s="196"/>
      <c r="M163" s="196"/>
      <c r="N163" s="196"/>
      <c r="O163" s="196">
        <f>D163+I163</f>
        <v>0</v>
      </c>
    </row>
    <row r="164" spans="1:15" ht="1.5" customHeight="1" hidden="1">
      <c r="A164" s="7"/>
      <c r="B164" s="8"/>
      <c r="C164" s="55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</row>
    <row r="165" spans="1:15" ht="15.75" customHeight="1">
      <c r="A165" s="7"/>
      <c r="B165" s="8" t="s">
        <v>89</v>
      </c>
      <c r="C165" s="28" t="s">
        <v>507</v>
      </c>
      <c r="D165" s="196">
        <f>E165+H165</f>
        <v>350000</v>
      </c>
      <c r="E165" s="196">
        <v>350000</v>
      </c>
      <c r="F165" s="196"/>
      <c r="G165" s="196"/>
      <c r="H165" s="196"/>
      <c r="I165" s="196">
        <f>J165+M165</f>
        <v>0</v>
      </c>
      <c r="J165" s="196"/>
      <c r="K165" s="196"/>
      <c r="L165" s="196"/>
      <c r="M165" s="196"/>
      <c r="N165" s="196"/>
      <c r="O165" s="196">
        <f>D165+I165</f>
        <v>350000</v>
      </c>
    </row>
    <row r="166" spans="1:15" ht="42.75" customHeight="1">
      <c r="A166" s="7"/>
      <c r="B166" s="8" t="s">
        <v>250</v>
      </c>
      <c r="C166" s="55" t="s">
        <v>452</v>
      </c>
      <c r="D166" s="196">
        <f>E166+H166</f>
        <v>900000</v>
      </c>
      <c r="E166" s="196">
        <v>700000</v>
      </c>
      <c r="F166" s="196"/>
      <c r="G166" s="196"/>
      <c r="H166" s="196">
        <v>200000</v>
      </c>
      <c r="I166" s="196">
        <f>J166+M166</f>
        <v>0</v>
      </c>
      <c r="J166" s="196"/>
      <c r="K166" s="196"/>
      <c r="L166" s="196"/>
      <c r="M166" s="196"/>
      <c r="N166" s="196"/>
      <c r="O166" s="196">
        <f>D166+I166</f>
        <v>900000</v>
      </c>
    </row>
    <row r="167" spans="1:15" ht="1.5" customHeight="1">
      <c r="A167" s="7"/>
      <c r="B167" s="8"/>
      <c r="C167" s="28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</row>
    <row r="168" spans="1:15" s="12" customFormat="1" ht="18.75" customHeight="1">
      <c r="A168" s="24" t="s">
        <v>123</v>
      </c>
      <c r="B168" s="11"/>
      <c r="C168" s="25" t="s">
        <v>90</v>
      </c>
      <c r="D168" s="195">
        <f aca="true" t="shared" si="40" ref="D168:O168">D170+D173+D174</f>
        <v>3000</v>
      </c>
      <c r="E168" s="195">
        <f t="shared" si="40"/>
        <v>3000</v>
      </c>
      <c r="F168" s="195">
        <f t="shared" si="40"/>
        <v>0</v>
      </c>
      <c r="G168" s="195">
        <f t="shared" si="40"/>
        <v>0</v>
      </c>
      <c r="H168" s="195">
        <f t="shared" si="40"/>
        <v>0</v>
      </c>
      <c r="I168" s="195">
        <f t="shared" si="40"/>
        <v>15586000</v>
      </c>
      <c r="J168" s="195">
        <f t="shared" si="40"/>
        <v>0</v>
      </c>
      <c r="K168" s="195">
        <f t="shared" si="40"/>
        <v>0</v>
      </c>
      <c r="L168" s="195">
        <f t="shared" si="40"/>
        <v>0</v>
      </c>
      <c r="M168" s="195">
        <f t="shared" si="40"/>
        <v>15586000</v>
      </c>
      <c r="N168" s="195">
        <f t="shared" si="40"/>
        <v>0</v>
      </c>
      <c r="O168" s="195">
        <f t="shared" si="40"/>
        <v>15589000</v>
      </c>
    </row>
    <row r="169" spans="1:15" ht="19.5" customHeight="1" hidden="1">
      <c r="A169" s="7"/>
      <c r="B169" s="8"/>
      <c r="C169" s="53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</row>
    <row r="170" spans="1:15" ht="25.5" customHeight="1">
      <c r="A170" s="7"/>
      <c r="B170" s="8" t="s">
        <v>91</v>
      </c>
      <c r="C170" s="55" t="s">
        <v>528</v>
      </c>
      <c r="D170" s="211">
        <f>E170+H170</f>
        <v>0</v>
      </c>
      <c r="E170" s="196"/>
      <c r="F170" s="196"/>
      <c r="G170" s="196"/>
      <c r="H170" s="196"/>
      <c r="I170" s="196">
        <f>J170+M170</f>
        <v>15586000</v>
      </c>
      <c r="J170" s="196"/>
      <c r="K170" s="196"/>
      <c r="L170" s="196"/>
      <c r="M170" s="196">
        <v>15586000</v>
      </c>
      <c r="N170" s="196"/>
      <c r="O170" s="196">
        <f>D170+I170</f>
        <v>15586000</v>
      </c>
    </row>
    <row r="171" spans="1:15" ht="15" customHeight="1" hidden="1">
      <c r="A171" s="7"/>
      <c r="B171" s="8"/>
      <c r="C171" s="55"/>
      <c r="D171" s="211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</row>
    <row r="172" spans="1:15" ht="0.75" customHeight="1" hidden="1">
      <c r="A172" s="7"/>
      <c r="B172" s="8"/>
      <c r="C172" s="147"/>
      <c r="D172" s="211"/>
      <c r="E172" s="196"/>
      <c r="F172" s="196"/>
      <c r="G172" s="196"/>
      <c r="H172" s="196"/>
      <c r="I172" s="198"/>
      <c r="J172" s="196"/>
      <c r="K172" s="196"/>
      <c r="L172" s="196"/>
      <c r="M172" s="198"/>
      <c r="N172" s="196"/>
      <c r="O172" s="198"/>
    </row>
    <row r="173" spans="1:15" ht="18" customHeight="1" hidden="1">
      <c r="A173" s="7"/>
      <c r="B173" s="8"/>
      <c r="C173" s="28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</row>
    <row r="174" spans="1:15" ht="14.25" customHeight="1">
      <c r="A174" s="7"/>
      <c r="B174" s="8" t="s">
        <v>89</v>
      </c>
      <c r="C174" s="28" t="s">
        <v>507</v>
      </c>
      <c r="D174" s="196">
        <f>E174</f>
        <v>3000</v>
      </c>
      <c r="E174" s="196">
        <v>3000</v>
      </c>
      <c r="F174" s="196"/>
      <c r="G174" s="196"/>
      <c r="H174" s="196"/>
      <c r="I174" s="196"/>
      <c r="J174" s="196"/>
      <c r="K174" s="196"/>
      <c r="L174" s="196"/>
      <c r="M174" s="196"/>
      <c r="N174" s="196"/>
      <c r="O174" s="196">
        <f>D174+I174</f>
        <v>3000</v>
      </c>
    </row>
    <row r="175" spans="1:15" s="12" customFormat="1" ht="25.5">
      <c r="A175" s="24" t="s">
        <v>124</v>
      </c>
      <c r="B175" s="11"/>
      <c r="C175" s="25" t="s">
        <v>532</v>
      </c>
      <c r="D175" s="212">
        <f>E175+H175</f>
        <v>423900</v>
      </c>
      <c r="E175" s="195">
        <f>E177+E179+E176</f>
        <v>43900</v>
      </c>
      <c r="F175" s="195">
        <f>F177+F179+F176</f>
        <v>0</v>
      </c>
      <c r="G175" s="195">
        <f>G177+G179+G176</f>
        <v>0</v>
      </c>
      <c r="H175" s="195">
        <f>H177+H179+H176+H178</f>
        <v>380000</v>
      </c>
      <c r="I175" s="195">
        <f>I176+I179+I177</f>
        <v>759000</v>
      </c>
      <c r="J175" s="195">
        <f>J177+J179+J182</f>
        <v>0</v>
      </c>
      <c r="K175" s="195">
        <f>K177+K179+K182</f>
        <v>0</v>
      </c>
      <c r="L175" s="195">
        <f>L177+L179+L182</f>
        <v>0</v>
      </c>
      <c r="M175" s="195">
        <f>M176+M177</f>
        <v>759000</v>
      </c>
      <c r="N175" s="195">
        <f>N176+N177</f>
        <v>0</v>
      </c>
      <c r="O175" s="195">
        <f>O176+O177+O179+O178</f>
        <v>1182900</v>
      </c>
    </row>
    <row r="176" spans="1:15" ht="18" customHeight="1">
      <c r="A176" s="7"/>
      <c r="B176" s="8" t="s">
        <v>89</v>
      </c>
      <c r="C176" s="28" t="s">
        <v>507</v>
      </c>
      <c r="D176" s="196">
        <f>E176+H176</f>
        <v>200000</v>
      </c>
      <c r="E176" s="196"/>
      <c r="F176" s="196"/>
      <c r="G176" s="196"/>
      <c r="H176" s="196">
        <v>200000</v>
      </c>
      <c r="I176" s="196"/>
      <c r="J176" s="196"/>
      <c r="K176" s="196"/>
      <c r="L176" s="196"/>
      <c r="M176" s="196"/>
      <c r="N176" s="196"/>
      <c r="O176" s="196">
        <f aca="true" t="shared" si="41" ref="O176:O181">D176+I176</f>
        <v>200000</v>
      </c>
    </row>
    <row r="177" spans="1:15" ht="13.5" customHeight="1">
      <c r="A177" s="7"/>
      <c r="B177" s="8" t="s">
        <v>96</v>
      </c>
      <c r="C177" s="28" t="s">
        <v>97</v>
      </c>
      <c r="D177" s="196">
        <f>E177+H177</f>
        <v>0</v>
      </c>
      <c r="E177" s="196"/>
      <c r="F177" s="196"/>
      <c r="G177" s="196"/>
      <c r="H177" s="196"/>
      <c r="I177" s="196">
        <f>J177+M177</f>
        <v>759000</v>
      </c>
      <c r="J177" s="196"/>
      <c r="K177" s="196"/>
      <c r="L177" s="196"/>
      <c r="M177" s="196">
        <v>759000</v>
      </c>
      <c r="N177" s="196"/>
      <c r="O177" s="196">
        <f t="shared" si="41"/>
        <v>759000</v>
      </c>
    </row>
    <row r="178" spans="1:15" ht="39.75" customHeight="1">
      <c r="A178" s="7"/>
      <c r="B178" s="8" t="s">
        <v>250</v>
      </c>
      <c r="C178" s="55" t="s">
        <v>452</v>
      </c>
      <c r="D178" s="196">
        <f>E178+H178</f>
        <v>180000</v>
      </c>
      <c r="E178" s="196"/>
      <c r="F178" s="196"/>
      <c r="G178" s="196"/>
      <c r="H178" s="196">
        <v>180000</v>
      </c>
      <c r="I178" s="196"/>
      <c r="J178" s="196"/>
      <c r="K178" s="196"/>
      <c r="L178" s="196"/>
      <c r="M178" s="196"/>
      <c r="N178" s="196"/>
      <c r="O178" s="196">
        <f t="shared" si="41"/>
        <v>180000</v>
      </c>
    </row>
    <row r="179" spans="1:15" ht="43.5" customHeight="1">
      <c r="A179" s="7"/>
      <c r="B179" s="8" t="s">
        <v>590</v>
      </c>
      <c r="C179" s="28" t="s">
        <v>591</v>
      </c>
      <c r="D179" s="196">
        <f>E179+H179</f>
        <v>43900</v>
      </c>
      <c r="E179" s="196">
        <v>43900</v>
      </c>
      <c r="F179" s="196"/>
      <c r="G179" s="196"/>
      <c r="H179" s="196"/>
      <c r="I179" s="196">
        <f>J179+M179</f>
        <v>0</v>
      </c>
      <c r="J179" s="196"/>
      <c r="K179" s="196"/>
      <c r="L179" s="196"/>
      <c r="M179" s="196"/>
      <c r="N179" s="196"/>
      <c r="O179" s="196">
        <f t="shared" si="41"/>
        <v>43900</v>
      </c>
    </row>
    <row r="180" spans="1:15" s="12" customFormat="1" ht="24.75" customHeight="1">
      <c r="A180" s="24" t="s">
        <v>602</v>
      </c>
      <c r="B180" s="11"/>
      <c r="C180" s="25" t="s">
        <v>603</v>
      </c>
      <c r="D180" s="195">
        <f>D181</f>
        <v>200000</v>
      </c>
      <c r="E180" s="195">
        <f>E181</f>
        <v>0</v>
      </c>
      <c r="F180" s="195"/>
      <c r="G180" s="195"/>
      <c r="H180" s="195">
        <f>H181</f>
        <v>200000</v>
      </c>
      <c r="I180" s="195"/>
      <c r="J180" s="195"/>
      <c r="K180" s="195"/>
      <c r="L180" s="195"/>
      <c r="M180" s="195"/>
      <c r="N180" s="195"/>
      <c r="O180" s="195">
        <f t="shared" si="41"/>
        <v>200000</v>
      </c>
    </row>
    <row r="181" spans="1:15" ht="12.75">
      <c r="A181" s="7"/>
      <c r="B181" s="8" t="s">
        <v>94</v>
      </c>
      <c r="C181" s="28" t="s">
        <v>95</v>
      </c>
      <c r="D181" s="196">
        <f>E181+H181</f>
        <v>200000</v>
      </c>
      <c r="E181" s="196"/>
      <c r="F181" s="196"/>
      <c r="G181" s="196"/>
      <c r="H181" s="196">
        <v>200000</v>
      </c>
      <c r="I181" s="196"/>
      <c r="J181" s="196"/>
      <c r="K181" s="196"/>
      <c r="L181" s="196"/>
      <c r="M181" s="196"/>
      <c r="N181" s="196"/>
      <c r="O181" s="196">
        <f t="shared" si="41"/>
        <v>200000</v>
      </c>
    </row>
    <row r="182" spans="1:15" ht="13.5" customHeight="1" hidden="1">
      <c r="A182" s="7"/>
      <c r="B182" s="8"/>
      <c r="C182" s="28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</row>
    <row r="183" spans="1:15" ht="9.75" customHeight="1" hidden="1">
      <c r="A183" s="7"/>
      <c r="B183" s="8"/>
      <c r="C183" s="28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</row>
    <row r="184" spans="1:15" ht="14.25" customHeight="1" hidden="1">
      <c r="A184" s="7"/>
      <c r="B184" s="8"/>
      <c r="C184" s="28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</row>
    <row r="185" spans="1:15" ht="26.25" customHeight="1">
      <c r="A185" s="24" t="s">
        <v>479</v>
      </c>
      <c r="B185" s="8"/>
      <c r="C185" s="25" t="s">
        <v>453</v>
      </c>
      <c r="D185" s="195">
        <f>D186+D193+D187+D190</f>
        <v>100000</v>
      </c>
      <c r="E185" s="195">
        <f>E186+E193+E187+E190</f>
        <v>100000</v>
      </c>
      <c r="F185" s="195">
        <f>F186+F193+F187+F190</f>
        <v>0</v>
      </c>
      <c r="G185" s="195">
        <f>G186+G193+G187+G190</f>
        <v>0</v>
      </c>
      <c r="H185" s="195">
        <f>H186+H193+H187+H190</f>
        <v>0</v>
      </c>
      <c r="I185" s="195">
        <f aca="true" t="shared" si="42" ref="I185:N185">I188+I193</f>
        <v>0</v>
      </c>
      <c r="J185" s="195">
        <f t="shared" si="42"/>
        <v>0</v>
      </c>
      <c r="K185" s="195">
        <f t="shared" si="42"/>
        <v>0</v>
      </c>
      <c r="L185" s="195">
        <f t="shared" si="42"/>
        <v>0</v>
      </c>
      <c r="M185" s="195">
        <f t="shared" si="42"/>
        <v>0</v>
      </c>
      <c r="N185" s="195">
        <f t="shared" si="42"/>
        <v>0</v>
      </c>
      <c r="O185" s="195">
        <f aca="true" t="shared" si="43" ref="O185:O193">D185+I185</f>
        <v>100000</v>
      </c>
    </row>
    <row r="186" spans="1:15" ht="22.5" customHeight="1">
      <c r="A186" s="7"/>
      <c r="B186" s="8" t="s">
        <v>89</v>
      </c>
      <c r="C186" s="28" t="s">
        <v>507</v>
      </c>
      <c r="D186" s="196">
        <f>E186+H186</f>
        <v>100000</v>
      </c>
      <c r="E186" s="196">
        <v>100000</v>
      </c>
      <c r="F186" s="196"/>
      <c r="G186" s="196"/>
      <c r="H186" s="196"/>
      <c r="I186" s="196">
        <f>J186+M186</f>
        <v>0</v>
      </c>
      <c r="J186" s="196"/>
      <c r="K186" s="196"/>
      <c r="L186" s="196"/>
      <c r="M186" s="196"/>
      <c r="N186" s="196"/>
      <c r="O186" s="196">
        <f t="shared" si="43"/>
        <v>100000</v>
      </c>
    </row>
    <row r="187" spans="1:15" ht="18" customHeight="1" hidden="1">
      <c r="A187" s="7"/>
      <c r="B187" s="8" t="s">
        <v>126</v>
      </c>
      <c r="C187" s="28" t="s">
        <v>127</v>
      </c>
      <c r="D187" s="196">
        <f>E187+H187</f>
        <v>0</v>
      </c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>
        <f t="shared" si="43"/>
        <v>0</v>
      </c>
    </row>
    <row r="188" spans="1:15" ht="12.75" customHeight="1" hidden="1">
      <c r="A188" s="7"/>
      <c r="B188" s="8" t="s">
        <v>516</v>
      </c>
      <c r="C188" s="28" t="s">
        <v>492</v>
      </c>
      <c r="D188" s="196"/>
      <c r="E188" s="196"/>
      <c r="F188" s="196"/>
      <c r="G188" s="196"/>
      <c r="H188" s="196"/>
      <c r="I188" s="196">
        <f aca="true" t="shared" si="44" ref="I188:I193">J188+M188</f>
        <v>0</v>
      </c>
      <c r="J188" s="196"/>
      <c r="K188" s="196"/>
      <c r="L188" s="196"/>
      <c r="M188" s="196"/>
      <c r="N188" s="196"/>
      <c r="O188" s="191">
        <f t="shared" si="43"/>
        <v>0</v>
      </c>
    </row>
    <row r="189" spans="1:15" ht="13.5" customHeight="1" hidden="1">
      <c r="A189" s="7"/>
      <c r="B189" s="8"/>
      <c r="C189" s="205" t="s">
        <v>599</v>
      </c>
      <c r="D189" s="196"/>
      <c r="E189" s="196"/>
      <c r="F189" s="196"/>
      <c r="G189" s="196"/>
      <c r="H189" s="196"/>
      <c r="I189" s="198">
        <f t="shared" si="44"/>
        <v>0</v>
      </c>
      <c r="J189" s="196"/>
      <c r="K189" s="196"/>
      <c r="L189" s="196"/>
      <c r="M189" s="198"/>
      <c r="N189" s="198"/>
      <c r="O189" s="213">
        <f t="shared" si="43"/>
        <v>0</v>
      </c>
    </row>
    <row r="190" spans="1:15" ht="90.75" customHeight="1" hidden="1">
      <c r="A190" s="7"/>
      <c r="B190" s="8"/>
      <c r="C190" s="207" t="s">
        <v>5</v>
      </c>
      <c r="D190" s="196"/>
      <c r="E190" s="196"/>
      <c r="F190" s="196"/>
      <c r="G190" s="196"/>
      <c r="H190" s="196"/>
      <c r="I190" s="198">
        <f t="shared" si="44"/>
        <v>0</v>
      </c>
      <c r="J190" s="198"/>
      <c r="K190" s="198"/>
      <c r="L190" s="198"/>
      <c r="M190" s="198"/>
      <c r="N190" s="198"/>
      <c r="O190" s="213">
        <f t="shared" si="43"/>
        <v>0</v>
      </c>
    </row>
    <row r="191" spans="1:15" ht="78.75" customHeight="1" hidden="1">
      <c r="A191" s="7"/>
      <c r="B191" s="8"/>
      <c r="C191" s="208" t="s">
        <v>4</v>
      </c>
      <c r="D191" s="196"/>
      <c r="E191" s="196"/>
      <c r="F191" s="196"/>
      <c r="G191" s="196"/>
      <c r="H191" s="196"/>
      <c r="I191" s="198">
        <f t="shared" si="44"/>
        <v>0</v>
      </c>
      <c r="J191" s="198"/>
      <c r="K191" s="198"/>
      <c r="L191" s="198"/>
      <c r="M191" s="198"/>
      <c r="N191" s="198"/>
      <c r="O191" s="213">
        <f t="shared" si="43"/>
        <v>0</v>
      </c>
    </row>
    <row r="192" spans="1:15" ht="18" customHeight="1" hidden="1">
      <c r="A192" s="7"/>
      <c r="B192" s="8"/>
      <c r="C192" s="209" t="s">
        <v>604</v>
      </c>
      <c r="D192" s="196"/>
      <c r="E192" s="196"/>
      <c r="F192" s="196"/>
      <c r="G192" s="196"/>
      <c r="H192" s="196"/>
      <c r="I192" s="198">
        <f t="shared" si="44"/>
        <v>0</v>
      </c>
      <c r="J192" s="198"/>
      <c r="K192" s="198"/>
      <c r="L192" s="198"/>
      <c r="M192" s="198"/>
      <c r="N192" s="198"/>
      <c r="O192" s="213">
        <f t="shared" si="43"/>
        <v>0</v>
      </c>
    </row>
    <row r="193" spans="1:15" ht="37.5" customHeight="1" hidden="1">
      <c r="A193" s="132"/>
      <c r="B193" s="214">
        <v>180409</v>
      </c>
      <c r="C193" s="55" t="s">
        <v>518</v>
      </c>
      <c r="D193" s="184"/>
      <c r="E193" s="184"/>
      <c r="F193" s="184"/>
      <c r="G193" s="184"/>
      <c r="H193" s="184"/>
      <c r="I193" s="191">
        <f t="shared" si="44"/>
        <v>0</v>
      </c>
      <c r="J193" s="184"/>
      <c r="K193" s="184"/>
      <c r="L193" s="184"/>
      <c r="M193" s="184"/>
      <c r="N193" s="184"/>
      <c r="O193" s="191">
        <f t="shared" si="43"/>
        <v>0</v>
      </c>
    </row>
    <row r="194" spans="1:15" ht="16.5" customHeight="1">
      <c r="A194" s="24" t="s">
        <v>125</v>
      </c>
      <c r="B194" s="8"/>
      <c r="C194" s="95" t="s">
        <v>106</v>
      </c>
      <c r="D194" s="195">
        <f>D195+D201+D202+D203+D204+D205+D207+D208+D209+D210+D215+D217+D218+D219+D220+D223+D225+D226+D229+D231+D233+D234+D235</f>
        <v>665602313</v>
      </c>
      <c r="E194" s="195">
        <f aca="true" t="shared" si="45" ref="E194:O194">SUM(E195:E235)-E197-E198-E199-E200</f>
        <v>625380713</v>
      </c>
      <c r="F194" s="195">
        <f t="shared" si="45"/>
        <v>0</v>
      </c>
      <c r="G194" s="195">
        <f t="shared" si="45"/>
        <v>0</v>
      </c>
      <c r="H194" s="195">
        <f t="shared" si="45"/>
        <v>40221600</v>
      </c>
      <c r="I194" s="195">
        <f t="shared" si="45"/>
        <v>18858600</v>
      </c>
      <c r="J194" s="195">
        <f t="shared" si="45"/>
        <v>0</v>
      </c>
      <c r="K194" s="195">
        <f t="shared" si="45"/>
        <v>0</v>
      </c>
      <c r="L194" s="195">
        <f t="shared" si="45"/>
        <v>0</v>
      </c>
      <c r="M194" s="195">
        <f t="shared" si="45"/>
        <v>18858600</v>
      </c>
      <c r="N194" s="195">
        <f t="shared" si="45"/>
        <v>0</v>
      </c>
      <c r="O194" s="195">
        <f t="shared" si="45"/>
        <v>684460913</v>
      </c>
    </row>
    <row r="195" spans="1:15" ht="24.75" customHeight="1" hidden="1">
      <c r="A195" s="7"/>
      <c r="B195" s="58">
        <v>250306</v>
      </c>
      <c r="C195" s="55" t="s">
        <v>509</v>
      </c>
      <c r="D195" s="196">
        <f>E195+H195</f>
        <v>0</v>
      </c>
      <c r="E195" s="196"/>
      <c r="F195" s="196"/>
      <c r="G195" s="196"/>
      <c r="H195" s="196"/>
      <c r="I195" s="196">
        <f>J195+M195</f>
        <v>0</v>
      </c>
      <c r="J195" s="196"/>
      <c r="K195" s="196"/>
      <c r="L195" s="196"/>
      <c r="M195" s="196"/>
      <c r="N195" s="196"/>
      <c r="O195" s="195">
        <f aca="true" t="shared" si="46" ref="O195:O212">D195+I195</f>
        <v>0</v>
      </c>
    </row>
    <row r="196" spans="1:15" ht="13.5" customHeight="1" hidden="1">
      <c r="A196" s="7"/>
      <c r="B196" s="58"/>
      <c r="C196" s="209" t="s">
        <v>451</v>
      </c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5">
        <f t="shared" si="46"/>
        <v>0</v>
      </c>
    </row>
    <row r="197" spans="1:15" s="202" customFormat="1" ht="18.75" customHeight="1" hidden="1">
      <c r="A197" s="199"/>
      <c r="B197" s="215"/>
      <c r="C197" s="205" t="s">
        <v>599</v>
      </c>
      <c r="D197" s="198">
        <f aca="true" t="shared" si="47" ref="D197:D212">E197+H197</f>
        <v>0</v>
      </c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>
        <f t="shared" si="46"/>
        <v>0</v>
      </c>
    </row>
    <row r="198" spans="1:15" s="202" customFormat="1" ht="26.25" customHeight="1" hidden="1">
      <c r="A198" s="199"/>
      <c r="B198" s="215"/>
      <c r="C198" s="205" t="s">
        <v>600</v>
      </c>
      <c r="D198" s="198">
        <f t="shared" si="47"/>
        <v>0</v>
      </c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>
        <f t="shared" si="46"/>
        <v>0</v>
      </c>
    </row>
    <row r="199" spans="1:15" s="202" customFormat="1" ht="54" customHeight="1" hidden="1">
      <c r="A199" s="199"/>
      <c r="B199" s="215"/>
      <c r="C199" s="207" t="s">
        <v>601</v>
      </c>
      <c r="D199" s="198">
        <f t="shared" si="47"/>
        <v>0</v>
      </c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>
        <f t="shared" si="46"/>
        <v>0</v>
      </c>
    </row>
    <row r="200" spans="1:17" s="202" customFormat="1" ht="85.5" customHeight="1" hidden="1">
      <c r="A200" s="199"/>
      <c r="B200" s="215"/>
      <c r="C200" s="207" t="s">
        <v>3</v>
      </c>
      <c r="D200" s="198">
        <f t="shared" si="47"/>
        <v>0</v>
      </c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>
        <f t="shared" si="46"/>
        <v>0</v>
      </c>
      <c r="Q200" s="202">
        <v>1000</v>
      </c>
    </row>
    <row r="201" spans="1:15" s="202" customFormat="1" ht="30.75" customHeight="1" hidden="1">
      <c r="A201" s="199"/>
      <c r="B201" s="58">
        <v>250309</v>
      </c>
      <c r="C201" s="216" t="s">
        <v>583</v>
      </c>
      <c r="D201" s="196">
        <f t="shared" si="47"/>
        <v>0</v>
      </c>
      <c r="E201" s="196"/>
      <c r="F201" s="198"/>
      <c r="G201" s="198"/>
      <c r="H201" s="198"/>
      <c r="I201" s="198"/>
      <c r="J201" s="198"/>
      <c r="K201" s="198"/>
      <c r="L201" s="198"/>
      <c r="M201" s="198"/>
      <c r="N201" s="198"/>
      <c r="O201" s="195">
        <f t="shared" si="46"/>
        <v>0</v>
      </c>
    </row>
    <row r="202" spans="1:15" ht="24">
      <c r="A202" s="7"/>
      <c r="B202" s="58">
        <v>250313</v>
      </c>
      <c r="C202" s="151" t="s">
        <v>277</v>
      </c>
      <c r="D202" s="196">
        <f t="shared" si="47"/>
        <v>17227700</v>
      </c>
      <c r="E202" s="196">
        <v>17227700</v>
      </c>
      <c r="F202" s="196">
        <v>0</v>
      </c>
      <c r="G202" s="196">
        <v>0</v>
      </c>
      <c r="H202" s="196">
        <v>0</v>
      </c>
      <c r="I202" s="196">
        <f>J202+M202</f>
        <v>0</v>
      </c>
      <c r="J202" s="196"/>
      <c r="K202" s="196"/>
      <c r="L202" s="196"/>
      <c r="M202" s="196"/>
      <c r="N202" s="196"/>
      <c r="O202" s="195">
        <f t="shared" si="46"/>
        <v>17227700</v>
      </c>
    </row>
    <row r="203" spans="1:15" ht="36">
      <c r="A203" s="7"/>
      <c r="B203" s="42" t="s">
        <v>107</v>
      </c>
      <c r="C203" s="91" t="s">
        <v>108</v>
      </c>
      <c r="D203" s="196">
        <f t="shared" si="47"/>
        <v>2880000</v>
      </c>
      <c r="E203" s="196">
        <v>2880000</v>
      </c>
      <c r="F203" s="196">
        <v>0</v>
      </c>
      <c r="G203" s="196">
        <v>0</v>
      </c>
      <c r="H203" s="196">
        <v>0</v>
      </c>
      <c r="I203" s="196">
        <f>J203+M203</f>
        <v>0</v>
      </c>
      <c r="J203" s="196"/>
      <c r="K203" s="196"/>
      <c r="L203" s="196"/>
      <c r="M203" s="196"/>
      <c r="N203" s="196"/>
      <c r="O203" s="195">
        <f t="shared" si="46"/>
        <v>2880000</v>
      </c>
    </row>
    <row r="204" spans="1:15" ht="36">
      <c r="A204" s="7"/>
      <c r="B204" s="42" t="s">
        <v>585</v>
      </c>
      <c r="C204" s="66" t="s">
        <v>0</v>
      </c>
      <c r="D204" s="196">
        <f t="shared" si="47"/>
        <v>34765900</v>
      </c>
      <c r="E204" s="196">
        <v>0</v>
      </c>
      <c r="F204" s="196">
        <v>0</v>
      </c>
      <c r="G204" s="196">
        <v>0</v>
      </c>
      <c r="H204" s="196">
        <v>34765900</v>
      </c>
      <c r="I204" s="196"/>
      <c r="J204" s="196"/>
      <c r="K204" s="196"/>
      <c r="L204" s="196"/>
      <c r="M204" s="196"/>
      <c r="N204" s="196"/>
      <c r="O204" s="195">
        <f t="shared" si="46"/>
        <v>34765900</v>
      </c>
    </row>
    <row r="205" spans="1:15" ht="48">
      <c r="A205" s="7"/>
      <c r="B205" s="42" t="s">
        <v>251</v>
      </c>
      <c r="C205" s="60" t="s">
        <v>173</v>
      </c>
      <c r="D205" s="196">
        <f t="shared" si="47"/>
        <v>359857300</v>
      </c>
      <c r="E205" s="196">
        <v>359857300</v>
      </c>
      <c r="F205" s="196">
        <v>0</v>
      </c>
      <c r="G205" s="196">
        <v>0</v>
      </c>
      <c r="H205" s="196">
        <v>0</v>
      </c>
      <c r="I205" s="196">
        <f aca="true" t="shared" si="48" ref="I205:I212">J205+M205</f>
        <v>0</v>
      </c>
      <c r="J205" s="196"/>
      <c r="K205" s="196"/>
      <c r="L205" s="196"/>
      <c r="M205" s="196"/>
      <c r="N205" s="196"/>
      <c r="O205" s="195">
        <f t="shared" si="46"/>
        <v>359857300</v>
      </c>
    </row>
    <row r="206" spans="1:15" ht="48" hidden="1">
      <c r="A206" s="7"/>
      <c r="B206" s="42" t="s">
        <v>161</v>
      </c>
      <c r="C206" s="60" t="s">
        <v>463</v>
      </c>
      <c r="D206" s="196">
        <f t="shared" si="47"/>
        <v>0</v>
      </c>
      <c r="E206" s="196">
        <v>0</v>
      </c>
      <c r="F206" s="196">
        <v>0</v>
      </c>
      <c r="G206" s="196">
        <v>0</v>
      </c>
      <c r="H206" s="196">
        <v>0</v>
      </c>
      <c r="I206" s="196">
        <f t="shared" si="48"/>
        <v>0</v>
      </c>
      <c r="J206" s="196"/>
      <c r="K206" s="196"/>
      <c r="L206" s="196"/>
      <c r="M206" s="196"/>
      <c r="N206" s="196"/>
      <c r="O206" s="195">
        <f t="shared" si="46"/>
        <v>0</v>
      </c>
    </row>
    <row r="207" spans="1:15" ht="60">
      <c r="A207" s="7"/>
      <c r="B207" s="58">
        <v>250328</v>
      </c>
      <c r="C207" s="60" t="s">
        <v>128</v>
      </c>
      <c r="D207" s="196">
        <f t="shared" si="47"/>
        <v>138232800</v>
      </c>
      <c r="E207" s="196">
        <v>138232800</v>
      </c>
      <c r="F207" s="196">
        <v>0</v>
      </c>
      <c r="G207" s="196">
        <v>0</v>
      </c>
      <c r="H207" s="196">
        <v>0</v>
      </c>
      <c r="I207" s="196">
        <f t="shared" si="48"/>
        <v>0</v>
      </c>
      <c r="J207" s="196"/>
      <c r="K207" s="196"/>
      <c r="L207" s="196"/>
      <c r="M207" s="196"/>
      <c r="N207" s="196"/>
      <c r="O207" s="195">
        <f t="shared" si="46"/>
        <v>138232800</v>
      </c>
    </row>
    <row r="208" spans="1:15" ht="108">
      <c r="A208" s="7"/>
      <c r="B208" s="42" t="s">
        <v>175</v>
      </c>
      <c r="C208" s="60" t="s">
        <v>129</v>
      </c>
      <c r="D208" s="196">
        <f t="shared" si="47"/>
        <v>39478200</v>
      </c>
      <c r="E208" s="196">
        <v>39478200</v>
      </c>
      <c r="F208" s="196">
        <v>0</v>
      </c>
      <c r="G208" s="196">
        <v>0</v>
      </c>
      <c r="H208" s="196">
        <v>0</v>
      </c>
      <c r="I208" s="196">
        <f t="shared" si="48"/>
        <v>0</v>
      </c>
      <c r="J208" s="196"/>
      <c r="K208" s="196"/>
      <c r="L208" s="196"/>
      <c r="M208" s="196"/>
      <c r="N208" s="196"/>
      <c r="O208" s="195">
        <f t="shared" si="46"/>
        <v>39478200</v>
      </c>
    </row>
    <row r="209" spans="1:15" ht="48">
      <c r="A209" s="61"/>
      <c r="B209" s="42" t="s">
        <v>176</v>
      </c>
      <c r="C209" s="30" t="s">
        <v>252</v>
      </c>
      <c r="D209" s="196">
        <f t="shared" si="47"/>
        <v>46260300</v>
      </c>
      <c r="E209" s="217">
        <v>46260300</v>
      </c>
      <c r="F209" s="217">
        <v>0</v>
      </c>
      <c r="G209" s="217">
        <v>0</v>
      </c>
      <c r="H209" s="217">
        <v>0</v>
      </c>
      <c r="I209" s="196">
        <f t="shared" si="48"/>
        <v>0</v>
      </c>
      <c r="J209" s="217"/>
      <c r="K209" s="217"/>
      <c r="L209" s="217"/>
      <c r="M209" s="217"/>
      <c r="N209" s="217"/>
      <c r="O209" s="195">
        <f t="shared" si="46"/>
        <v>46260300</v>
      </c>
    </row>
    <row r="210" spans="1:15" ht="108">
      <c r="A210" s="61"/>
      <c r="B210" s="42" t="s">
        <v>177</v>
      </c>
      <c r="C210" s="62" t="s">
        <v>473</v>
      </c>
      <c r="D210" s="196">
        <f t="shared" si="47"/>
        <v>4555700</v>
      </c>
      <c r="E210" s="196">
        <v>0</v>
      </c>
      <c r="F210" s="196">
        <v>0</v>
      </c>
      <c r="G210" s="196">
        <v>0</v>
      </c>
      <c r="H210" s="196">
        <v>4555700</v>
      </c>
      <c r="I210" s="196">
        <f t="shared" si="48"/>
        <v>0</v>
      </c>
      <c r="J210" s="196"/>
      <c r="K210" s="196"/>
      <c r="L210" s="196"/>
      <c r="M210" s="196"/>
      <c r="N210" s="196"/>
      <c r="O210" s="195">
        <f t="shared" si="46"/>
        <v>4555700</v>
      </c>
    </row>
    <row r="211" spans="1:15" ht="84" hidden="1">
      <c r="A211" s="61"/>
      <c r="B211" s="42" t="s">
        <v>178</v>
      </c>
      <c r="C211" s="66" t="s">
        <v>254</v>
      </c>
      <c r="D211" s="196">
        <f t="shared" si="47"/>
        <v>0</v>
      </c>
      <c r="E211" s="217">
        <v>0</v>
      </c>
      <c r="F211" s="217">
        <v>0</v>
      </c>
      <c r="G211" s="217">
        <v>0</v>
      </c>
      <c r="H211" s="217">
        <v>0</v>
      </c>
      <c r="I211" s="196">
        <f t="shared" si="48"/>
        <v>0</v>
      </c>
      <c r="J211" s="217"/>
      <c r="K211" s="217"/>
      <c r="L211" s="217"/>
      <c r="M211" s="217"/>
      <c r="N211" s="217"/>
      <c r="O211" s="195">
        <f t="shared" si="46"/>
        <v>0</v>
      </c>
    </row>
    <row r="212" spans="1:15" ht="48" hidden="1">
      <c r="A212" s="63"/>
      <c r="B212" s="218" t="s">
        <v>179</v>
      </c>
      <c r="C212" s="152" t="s">
        <v>526</v>
      </c>
      <c r="D212" s="196">
        <f t="shared" si="47"/>
        <v>0</v>
      </c>
      <c r="E212" s="219">
        <v>0</v>
      </c>
      <c r="F212" s="219">
        <v>0</v>
      </c>
      <c r="G212" s="219">
        <v>0</v>
      </c>
      <c r="H212" s="219">
        <v>0</v>
      </c>
      <c r="I212" s="196">
        <f t="shared" si="48"/>
        <v>0</v>
      </c>
      <c r="J212" s="219"/>
      <c r="K212" s="219"/>
      <c r="L212" s="219"/>
      <c r="M212" s="219"/>
      <c r="N212" s="219"/>
      <c r="O212" s="195">
        <f t="shared" si="46"/>
        <v>0</v>
      </c>
    </row>
    <row r="213" spans="1:15" ht="12.75" hidden="1">
      <c r="A213" s="64"/>
      <c r="B213" s="44"/>
      <c r="C213" s="66"/>
      <c r="D213" s="196"/>
      <c r="E213" s="220">
        <v>0</v>
      </c>
      <c r="F213" s="220">
        <v>0</v>
      </c>
      <c r="G213" s="220">
        <v>0</v>
      </c>
      <c r="H213" s="220">
        <v>0</v>
      </c>
      <c r="I213" s="196"/>
      <c r="J213" s="220"/>
      <c r="K213" s="220"/>
      <c r="L213" s="220"/>
      <c r="M213" s="220"/>
      <c r="N213" s="220"/>
      <c r="O213" s="195"/>
    </row>
    <row r="214" spans="1:15" ht="48" hidden="1">
      <c r="A214" s="64"/>
      <c r="B214" s="42" t="s">
        <v>180</v>
      </c>
      <c r="C214" s="65" t="s">
        <v>527</v>
      </c>
      <c r="D214" s="196">
        <f aca="true" t="shared" si="49" ref="D214:D220">E214+H214</f>
        <v>0</v>
      </c>
      <c r="E214" s="220">
        <v>0</v>
      </c>
      <c r="F214" s="220">
        <v>0</v>
      </c>
      <c r="G214" s="220">
        <v>0</v>
      </c>
      <c r="H214" s="220">
        <v>0</v>
      </c>
      <c r="I214" s="196">
        <f aca="true" t="shared" si="50" ref="I214:I220">J214+M214</f>
        <v>0</v>
      </c>
      <c r="J214" s="220"/>
      <c r="K214" s="220"/>
      <c r="L214" s="220"/>
      <c r="M214" s="220"/>
      <c r="N214" s="220"/>
      <c r="O214" s="195">
        <f aca="true" t="shared" si="51" ref="O214:O220">D214+I214</f>
        <v>0</v>
      </c>
    </row>
    <row r="215" spans="1:15" ht="72">
      <c r="A215" s="64"/>
      <c r="B215" s="42" t="s">
        <v>587</v>
      </c>
      <c r="C215" s="65" t="s">
        <v>255</v>
      </c>
      <c r="D215" s="196">
        <f t="shared" si="49"/>
        <v>0</v>
      </c>
      <c r="E215" s="220">
        <v>0</v>
      </c>
      <c r="F215" s="220">
        <v>0</v>
      </c>
      <c r="G215" s="220">
        <v>0</v>
      </c>
      <c r="H215" s="220">
        <v>0</v>
      </c>
      <c r="I215" s="196">
        <f t="shared" si="50"/>
        <v>17058600</v>
      </c>
      <c r="J215" s="220">
        <v>0</v>
      </c>
      <c r="K215" s="220">
        <v>0</v>
      </c>
      <c r="L215" s="220">
        <v>0</v>
      </c>
      <c r="M215" s="220">
        <v>17058600</v>
      </c>
      <c r="N215" s="220"/>
      <c r="O215" s="195">
        <f t="shared" si="51"/>
        <v>17058600</v>
      </c>
    </row>
    <row r="216" spans="1:15" ht="12.75" hidden="1">
      <c r="A216" s="64"/>
      <c r="B216" s="256"/>
      <c r="C216" s="254"/>
      <c r="D216" s="196">
        <f t="shared" si="49"/>
        <v>0</v>
      </c>
      <c r="E216" s="220">
        <v>0</v>
      </c>
      <c r="F216" s="220">
        <v>0</v>
      </c>
      <c r="G216" s="220">
        <v>0</v>
      </c>
      <c r="H216" s="220">
        <v>0</v>
      </c>
      <c r="I216" s="196">
        <f t="shared" si="50"/>
        <v>0</v>
      </c>
      <c r="J216" s="221">
        <v>0</v>
      </c>
      <c r="K216" s="221">
        <v>0</v>
      </c>
      <c r="L216" s="221">
        <v>0</v>
      </c>
      <c r="M216" s="220">
        <v>0</v>
      </c>
      <c r="N216" s="220"/>
      <c r="O216" s="195">
        <f t="shared" si="51"/>
        <v>0</v>
      </c>
    </row>
    <row r="217" spans="1:15" ht="36" hidden="1">
      <c r="A217" s="64"/>
      <c r="B217" s="243" t="s">
        <v>470</v>
      </c>
      <c r="C217" s="65" t="s">
        <v>471</v>
      </c>
      <c r="D217" s="196">
        <f t="shared" si="49"/>
        <v>0</v>
      </c>
      <c r="E217" s="220">
        <v>0</v>
      </c>
      <c r="F217" s="220">
        <v>0</v>
      </c>
      <c r="G217" s="220">
        <v>0</v>
      </c>
      <c r="H217" s="220"/>
      <c r="I217" s="196">
        <f t="shared" si="50"/>
        <v>0</v>
      </c>
      <c r="J217" s="220">
        <v>0</v>
      </c>
      <c r="K217" s="220">
        <v>0</v>
      </c>
      <c r="L217" s="220">
        <v>0</v>
      </c>
      <c r="M217" s="220">
        <v>0</v>
      </c>
      <c r="N217" s="220"/>
      <c r="O217" s="195">
        <f t="shared" si="51"/>
        <v>0</v>
      </c>
    </row>
    <row r="218" spans="1:15" ht="84">
      <c r="A218" s="64"/>
      <c r="B218" s="42" t="s">
        <v>588</v>
      </c>
      <c r="C218" s="141" t="s">
        <v>555</v>
      </c>
      <c r="D218" s="196">
        <f t="shared" si="49"/>
        <v>3052400</v>
      </c>
      <c r="E218" s="220">
        <v>3052400</v>
      </c>
      <c r="F218" s="220">
        <v>0</v>
      </c>
      <c r="G218" s="220">
        <v>0</v>
      </c>
      <c r="H218" s="220">
        <v>0</v>
      </c>
      <c r="I218" s="196">
        <f t="shared" si="50"/>
        <v>0</v>
      </c>
      <c r="J218" s="220">
        <v>0</v>
      </c>
      <c r="K218" s="220">
        <v>0</v>
      </c>
      <c r="L218" s="220">
        <v>0</v>
      </c>
      <c r="M218" s="220">
        <v>0</v>
      </c>
      <c r="N218" s="220"/>
      <c r="O218" s="195">
        <f t="shared" si="51"/>
        <v>3052400</v>
      </c>
    </row>
    <row r="219" spans="1:15" ht="48" hidden="1">
      <c r="A219" s="64"/>
      <c r="B219" s="42" t="s">
        <v>181</v>
      </c>
      <c r="C219" s="67" t="s">
        <v>474</v>
      </c>
      <c r="D219" s="196">
        <f t="shared" si="49"/>
        <v>0</v>
      </c>
      <c r="E219" s="220">
        <v>0</v>
      </c>
      <c r="F219" s="220">
        <v>0</v>
      </c>
      <c r="G219" s="220">
        <v>0</v>
      </c>
      <c r="H219" s="220">
        <v>0</v>
      </c>
      <c r="I219" s="196">
        <f t="shared" si="50"/>
        <v>0</v>
      </c>
      <c r="J219" s="220">
        <v>0</v>
      </c>
      <c r="K219" s="220">
        <v>0</v>
      </c>
      <c r="L219" s="220">
        <v>0</v>
      </c>
      <c r="M219" s="220">
        <v>0</v>
      </c>
      <c r="N219" s="220"/>
      <c r="O219" s="195">
        <f t="shared" si="51"/>
        <v>0</v>
      </c>
    </row>
    <row r="220" spans="1:15" ht="48" hidden="1">
      <c r="A220" s="64"/>
      <c r="B220" s="42" t="s">
        <v>182</v>
      </c>
      <c r="C220" s="67" t="s">
        <v>137</v>
      </c>
      <c r="D220" s="222">
        <f t="shared" si="49"/>
        <v>0</v>
      </c>
      <c r="E220" s="221">
        <v>0</v>
      </c>
      <c r="F220" s="221">
        <v>0</v>
      </c>
      <c r="G220" s="221">
        <v>0</v>
      </c>
      <c r="H220" s="221">
        <v>0</v>
      </c>
      <c r="I220" s="222">
        <f t="shared" si="50"/>
        <v>0</v>
      </c>
      <c r="J220" s="221">
        <v>0</v>
      </c>
      <c r="K220" s="221">
        <v>0</v>
      </c>
      <c r="L220" s="221">
        <v>0</v>
      </c>
      <c r="M220" s="221">
        <v>0</v>
      </c>
      <c r="N220" s="221"/>
      <c r="O220" s="223">
        <f t="shared" si="51"/>
        <v>0</v>
      </c>
    </row>
    <row r="221" spans="1:15" ht="12.75" hidden="1">
      <c r="A221" s="64"/>
      <c r="B221" s="218"/>
      <c r="C221" s="68"/>
      <c r="D221" s="196"/>
      <c r="E221" s="220">
        <v>0</v>
      </c>
      <c r="F221" s="220">
        <v>0</v>
      </c>
      <c r="G221" s="220">
        <v>0</v>
      </c>
      <c r="H221" s="220">
        <v>0</v>
      </c>
      <c r="I221" s="196"/>
      <c r="J221" s="220">
        <v>0</v>
      </c>
      <c r="K221" s="220">
        <v>0</v>
      </c>
      <c r="L221" s="220">
        <v>0</v>
      </c>
      <c r="M221" s="220">
        <v>0</v>
      </c>
      <c r="N221" s="220"/>
      <c r="O221" s="195"/>
    </row>
    <row r="222" spans="1:15" ht="12.75" hidden="1">
      <c r="A222" s="64"/>
      <c r="B222" s="218"/>
      <c r="C222" s="67"/>
      <c r="D222" s="196"/>
      <c r="E222" s="220">
        <v>0</v>
      </c>
      <c r="F222" s="220">
        <v>0</v>
      </c>
      <c r="G222" s="220">
        <v>0</v>
      </c>
      <c r="H222" s="220">
        <v>0</v>
      </c>
      <c r="I222" s="196"/>
      <c r="J222" s="220">
        <v>0</v>
      </c>
      <c r="K222" s="220">
        <v>0</v>
      </c>
      <c r="L222" s="220">
        <v>0</v>
      </c>
      <c r="M222" s="220">
        <v>0</v>
      </c>
      <c r="N222" s="220"/>
      <c r="O222" s="195"/>
    </row>
    <row r="223" spans="1:15" ht="48" hidden="1">
      <c r="A223" s="64"/>
      <c r="B223" s="253" t="s">
        <v>181</v>
      </c>
      <c r="C223" s="67" t="s">
        <v>472</v>
      </c>
      <c r="D223" s="196">
        <f>E223+H223</f>
        <v>0</v>
      </c>
      <c r="E223" s="221">
        <v>0</v>
      </c>
      <c r="F223" s="220">
        <v>0</v>
      </c>
      <c r="G223" s="220">
        <v>0</v>
      </c>
      <c r="H223" s="220">
        <v>0</v>
      </c>
      <c r="I223" s="196">
        <f>J223+M223</f>
        <v>0</v>
      </c>
      <c r="J223" s="220">
        <v>0</v>
      </c>
      <c r="K223" s="220">
        <v>0</v>
      </c>
      <c r="L223" s="220">
        <v>0</v>
      </c>
      <c r="M223" s="263"/>
      <c r="N223" s="220"/>
      <c r="O223" s="195">
        <f>D223+I223</f>
        <v>0</v>
      </c>
    </row>
    <row r="224" spans="1:15" ht="12.75" hidden="1">
      <c r="A224" s="7"/>
      <c r="B224" s="8"/>
      <c r="C224" s="67"/>
      <c r="D224" s="196"/>
      <c r="E224" s="196">
        <v>0</v>
      </c>
      <c r="F224" s="196">
        <v>0</v>
      </c>
      <c r="G224" s="196">
        <v>0</v>
      </c>
      <c r="H224" s="196">
        <v>0</v>
      </c>
      <c r="I224" s="196"/>
      <c r="J224" s="222">
        <v>0</v>
      </c>
      <c r="K224" s="222">
        <v>0</v>
      </c>
      <c r="L224" s="222">
        <v>0</v>
      </c>
      <c r="M224" s="196">
        <v>0</v>
      </c>
      <c r="N224" s="196"/>
      <c r="O224" s="195"/>
    </row>
    <row r="225" spans="1:15" ht="24">
      <c r="A225" s="7"/>
      <c r="B225" s="8" t="s">
        <v>183</v>
      </c>
      <c r="C225" s="67" t="s">
        <v>138</v>
      </c>
      <c r="D225" s="196">
        <f>E225+H225</f>
        <v>900000</v>
      </c>
      <c r="E225" s="196">
        <v>0</v>
      </c>
      <c r="F225" s="196">
        <v>0</v>
      </c>
      <c r="G225" s="196">
        <v>0</v>
      </c>
      <c r="H225" s="196">
        <v>900000</v>
      </c>
      <c r="I225" s="196">
        <f>J225+M225</f>
        <v>1800000</v>
      </c>
      <c r="J225" s="222">
        <v>0</v>
      </c>
      <c r="K225" s="222">
        <v>0</v>
      </c>
      <c r="L225" s="222">
        <v>0</v>
      </c>
      <c r="M225" s="196">
        <v>1800000</v>
      </c>
      <c r="N225" s="196"/>
      <c r="O225" s="195">
        <f>D225+I225</f>
        <v>2700000</v>
      </c>
    </row>
    <row r="226" spans="1:15" ht="36">
      <c r="A226" s="7"/>
      <c r="B226" s="8" t="s">
        <v>250</v>
      </c>
      <c r="C226" s="67" t="s">
        <v>592</v>
      </c>
      <c r="D226" s="196">
        <f>E226+H226</f>
        <v>30000</v>
      </c>
      <c r="E226" s="196">
        <v>30000</v>
      </c>
      <c r="F226" s="196">
        <v>0</v>
      </c>
      <c r="G226" s="196">
        <v>0</v>
      </c>
      <c r="H226" s="196">
        <v>0</v>
      </c>
      <c r="I226" s="196"/>
      <c r="J226" s="222">
        <v>0</v>
      </c>
      <c r="K226" s="222">
        <v>0</v>
      </c>
      <c r="L226" s="222">
        <v>0</v>
      </c>
      <c r="M226" s="196">
        <v>0</v>
      </c>
      <c r="N226" s="196"/>
      <c r="O226" s="195">
        <f aca="true" t="shared" si="52" ref="O226:O240">D226+I226</f>
        <v>30000</v>
      </c>
    </row>
    <row r="227" spans="1:15" ht="12.75" hidden="1">
      <c r="A227" s="7"/>
      <c r="B227" s="8"/>
      <c r="C227" s="67"/>
      <c r="D227" s="196"/>
      <c r="E227" s="196">
        <v>0</v>
      </c>
      <c r="F227" s="196">
        <v>0</v>
      </c>
      <c r="G227" s="196">
        <v>0</v>
      </c>
      <c r="H227" s="196">
        <v>0</v>
      </c>
      <c r="I227" s="196"/>
      <c r="J227" s="222">
        <v>0</v>
      </c>
      <c r="K227" s="222">
        <v>0</v>
      </c>
      <c r="L227" s="222">
        <v>0</v>
      </c>
      <c r="M227" s="196">
        <v>0</v>
      </c>
      <c r="N227" s="196"/>
      <c r="O227" s="195">
        <f t="shared" si="52"/>
        <v>0</v>
      </c>
    </row>
    <row r="228" spans="1:15" ht="12.75" hidden="1">
      <c r="A228" s="7"/>
      <c r="B228" s="8"/>
      <c r="C228" s="67"/>
      <c r="D228" s="196"/>
      <c r="E228" s="196">
        <v>0</v>
      </c>
      <c r="F228" s="196">
        <v>0</v>
      </c>
      <c r="G228" s="196">
        <v>0</v>
      </c>
      <c r="H228" s="196">
        <v>0</v>
      </c>
      <c r="I228" s="196"/>
      <c r="J228" s="196">
        <v>0</v>
      </c>
      <c r="K228" s="196">
        <v>0</v>
      </c>
      <c r="L228" s="196">
        <v>0</v>
      </c>
      <c r="M228" s="196">
        <v>0</v>
      </c>
      <c r="N228" s="196"/>
      <c r="O228" s="195">
        <f t="shared" si="52"/>
        <v>0</v>
      </c>
    </row>
    <row r="229" spans="1:15" ht="36" hidden="1">
      <c r="A229" s="7"/>
      <c r="B229" s="243" t="s">
        <v>185</v>
      </c>
      <c r="C229" s="255" t="s">
        <v>469</v>
      </c>
      <c r="D229" s="196">
        <f>E229+H229</f>
        <v>0</v>
      </c>
      <c r="E229" s="196">
        <v>0</v>
      </c>
      <c r="F229" s="196">
        <v>0</v>
      </c>
      <c r="G229" s="196">
        <v>0</v>
      </c>
      <c r="H229" s="196"/>
      <c r="I229" s="196"/>
      <c r="J229" s="196">
        <v>0</v>
      </c>
      <c r="K229" s="196">
        <v>0</v>
      </c>
      <c r="L229" s="196">
        <v>0</v>
      </c>
      <c r="M229" s="196">
        <v>0</v>
      </c>
      <c r="N229" s="196"/>
      <c r="O229" s="195">
        <f t="shared" si="52"/>
        <v>0</v>
      </c>
    </row>
    <row r="230" spans="1:15" ht="12.75" hidden="1">
      <c r="A230" s="7"/>
      <c r="B230" s="8"/>
      <c r="C230" s="69"/>
      <c r="D230" s="196"/>
      <c r="E230" s="196">
        <v>0</v>
      </c>
      <c r="F230" s="196">
        <v>0</v>
      </c>
      <c r="G230" s="196">
        <v>0</v>
      </c>
      <c r="H230" s="196">
        <v>0</v>
      </c>
      <c r="I230" s="196"/>
      <c r="J230" s="196">
        <v>0</v>
      </c>
      <c r="K230" s="196">
        <v>0</v>
      </c>
      <c r="L230" s="196">
        <v>0</v>
      </c>
      <c r="M230" s="196">
        <v>0</v>
      </c>
      <c r="N230" s="196"/>
      <c r="O230" s="195">
        <f t="shared" si="52"/>
        <v>0</v>
      </c>
    </row>
    <row r="231" spans="1:15" ht="12.75">
      <c r="A231" s="7"/>
      <c r="B231" s="8" t="s">
        <v>115</v>
      </c>
      <c r="C231" s="92" t="s">
        <v>109</v>
      </c>
      <c r="D231" s="196">
        <f>E231+H231</f>
        <v>3411113</v>
      </c>
      <c r="E231" s="196">
        <f>3404113+7000</f>
        <v>3411113</v>
      </c>
      <c r="F231" s="196">
        <v>0</v>
      </c>
      <c r="G231" s="196">
        <v>0</v>
      </c>
      <c r="H231" s="196">
        <v>0</v>
      </c>
      <c r="I231" s="196">
        <f>J231+M231</f>
        <v>0</v>
      </c>
      <c r="J231" s="222">
        <v>0</v>
      </c>
      <c r="K231" s="222">
        <v>0</v>
      </c>
      <c r="L231" s="222">
        <v>0</v>
      </c>
      <c r="M231" s="196">
        <v>0</v>
      </c>
      <c r="N231" s="196"/>
      <c r="O231" s="195">
        <f t="shared" si="52"/>
        <v>3411113</v>
      </c>
    </row>
    <row r="232" spans="1:15" ht="96" hidden="1">
      <c r="A232" s="7"/>
      <c r="B232" s="93" t="s">
        <v>465</v>
      </c>
      <c r="C232" s="66" t="s">
        <v>464</v>
      </c>
      <c r="D232" s="224"/>
      <c r="E232" s="196">
        <v>0</v>
      </c>
      <c r="F232" s="196">
        <v>0</v>
      </c>
      <c r="G232" s="196">
        <v>0</v>
      </c>
      <c r="H232" s="196">
        <v>0</v>
      </c>
      <c r="I232" s="196">
        <f>J232+M232</f>
        <v>0</v>
      </c>
      <c r="J232" s="222">
        <v>0</v>
      </c>
      <c r="K232" s="222">
        <v>0</v>
      </c>
      <c r="L232" s="222">
        <v>0</v>
      </c>
      <c r="M232" s="196">
        <v>0</v>
      </c>
      <c r="N232" s="196"/>
      <c r="O232" s="195">
        <f t="shared" si="52"/>
        <v>0</v>
      </c>
    </row>
    <row r="233" spans="1:15" ht="73.5" customHeight="1">
      <c r="A233" s="7"/>
      <c r="B233" s="8" t="s">
        <v>209</v>
      </c>
      <c r="C233" s="92" t="s">
        <v>478</v>
      </c>
      <c r="D233" s="196">
        <f>E233+H233</f>
        <v>14950900</v>
      </c>
      <c r="E233" s="196">
        <v>14950900</v>
      </c>
      <c r="F233" s="196">
        <v>0</v>
      </c>
      <c r="G233" s="196">
        <v>0</v>
      </c>
      <c r="H233" s="196">
        <v>0</v>
      </c>
      <c r="I233" s="196"/>
      <c r="J233" s="222">
        <v>0</v>
      </c>
      <c r="K233" s="222">
        <v>0</v>
      </c>
      <c r="L233" s="222">
        <v>0</v>
      </c>
      <c r="M233" s="196">
        <v>0</v>
      </c>
      <c r="N233" s="196"/>
      <c r="O233" s="195">
        <f t="shared" si="52"/>
        <v>14950900</v>
      </c>
    </row>
    <row r="234" spans="1:15" ht="15" customHeight="1" hidden="1">
      <c r="A234" s="7"/>
      <c r="B234" s="93" t="s">
        <v>180</v>
      </c>
      <c r="C234" s="123" t="s">
        <v>527</v>
      </c>
      <c r="D234" s="196">
        <f>E234+H234</f>
        <v>0</v>
      </c>
      <c r="E234" s="196"/>
      <c r="F234" s="196"/>
      <c r="G234" s="196"/>
      <c r="H234" s="196"/>
      <c r="I234" s="196"/>
      <c r="J234" s="222">
        <v>0</v>
      </c>
      <c r="K234" s="222">
        <v>0</v>
      </c>
      <c r="L234" s="222">
        <v>0</v>
      </c>
      <c r="M234" s="196">
        <v>0</v>
      </c>
      <c r="N234" s="196"/>
      <c r="O234" s="195">
        <f t="shared" si="52"/>
        <v>0</v>
      </c>
    </row>
    <row r="235" spans="1:15" ht="29.25" customHeight="1" hidden="1">
      <c r="A235" s="7"/>
      <c r="B235" s="93" t="s">
        <v>593</v>
      </c>
      <c r="C235" s="225" t="s">
        <v>594</v>
      </c>
      <c r="D235" s="196">
        <f>E235+H235</f>
        <v>0</v>
      </c>
      <c r="E235" s="196"/>
      <c r="F235" s="196"/>
      <c r="G235" s="196"/>
      <c r="H235" s="196"/>
      <c r="I235" s="196"/>
      <c r="J235" s="222">
        <v>0</v>
      </c>
      <c r="K235" s="222">
        <v>0</v>
      </c>
      <c r="L235" s="222">
        <v>0</v>
      </c>
      <c r="M235" s="196">
        <v>0</v>
      </c>
      <c r="N235" s="196"/>
      <c r="O235" s="195">
        <f t="shared" si="52"/>
        <v>0</v>
      </c>
    </row>
    <row r="236" spans="1:15" ht="21" customHeight="1" hidden="1">
      <c r="A236" s="7"/>
      <c r="B236" s="8"/>
      <c r="C236" s="92"/>
      <c r="D236" s="196"/>
      <c r="E236" s="196"/>
      <c r="F236" s="196"/>
      <c r="G236" s="196"/>
      <c r="H236" s="196"/>
      <c r="I236" s="196"/>
      <c r="J236" s="222">
        <v>0</v>
      </c>
      <c r="K236" s="222">
        <v>0</v>
      </c>
      <c r="L236" s="222">
        <v>0</v>
      </c>
      <c r="M236" s="196">
        <v>0</v>
      </c>
      <c r="N236" s="196"/>
      <c r="O236" s="195">
        <f t="shared" si="52"/>
        <v>0</v>
      </c>
    </row>
    <row r="237" spans="1:15" ht="12.75">
      <c r="A237" s="24" t="s">
        <v>1</v>
      </c>
      <c r="B237" s="226" t="s">
        <v>88</v>
      </c>
      <c r="C237" s="227" t="s">
        <v>506</v>
      </c>
      <c r="D237" s="228">
        <f>4988400+130000+10533800+800000-3762500-3000</f>
        <v>12686700</v>
      </c>
      <c r="E237" s="228"/>
      <c r="F237" s="228"/>
      <c r="G237" s="228"/>
      <c r="H237" s="228"/>
      <c r="I237" s="228">
        <f>J237+M237</f>
        <v>0</v>
      </c>
      <c r="J237" s="228"/>
      <c r="K237" s="228"/>
      <c r="L237" s="228"/>
      <c r="M237" s="228"/>
      <c r="N237" s="228"/>
      <c r="O237" s="195">
        <f t="shared" si="52"/>
        <v>12686700</v>
      </c>
    </row>
    <row r="238" spans="1:15" ht="12.75">
      <c r="A238" s="24"/>
      <c r="B238" s="226"/>
      <c r="C238" s="227" t="s">
        <v>365</v>
      </c>
      <c r="D238" s="228"/>
      <c r="E238" s="228"/>
      <c r="F238" s="228"/>
      <c r="G238" s="228"/>
      <c r="H238" s="228"/>
      <c r="I238" s="228"/>
      <c r="J238" s="228"/>
      <c r="K238" s="228"/>
      <c r="L238" s="228"/>
      <c r="M238" s="228"/>
      <c r="N238" s="228"/>
      <c r="O238" s="195"/>
    </row>
    <row r="239" spans="1:15" ht="12.75">
      <c r="A239" s="24"/>
      <c r="B239" s="226"/>
      <c r="C239" s="201" t="s">
        <v>366</v>
      </c>
      <c r="D239" s="213">
        <f>D237-D240</f>
        <v>2152900</v>
      </c>
      <c r="E239" s="228"/>
      <c r="F239" s="228"/>
      <c r="G239" s="228"/>
      <c r="H239" s="228"/>
      <c r="I239" s="228"/>
      <c r="J239" s="228"/>
      <c r="K239" s="228"/>
      <c r="L239" s="228"/>
      <c r="M239" s="228"/>
      <c r="N239" s="228"/>
      <c r="O239" s="198">
        <f t="shared" si="52"/>
        <v>2152900</v>
      </c>
    </row>
    <row r="240" spans="1:15" ht="33.75" customHeight="1">
      <c r="A240" s="7"/>
      <c r="B240" s="11"/>
      <c r="C240" s="201" t="s">
        <v>367</v>
      </c>
      <c r="D240" s="198">
        <v>10533800</v>
      </c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198">
        <f t="shared" si="52"/>
        <v>10533800</v>
      </c>
    </row>
    <row r="241" spans="1:15" ht="12.75">
      <c r="A241" s="7"/>
      <c r="B241" s="24"/>
      <c r="C241" s="10" t="s">
        <v>110</v>
      </c>
      <c r="D241" s="195">
        <f>D12+D22+D46+D76+D88+D91+D95+D115+D133+D138+D153+D157+D160+D168+D175+D180+D185+D194+D237</f>
        <v>1157398900</v>
      </c>
      <c r="E241" s="195">
        <f aca="true" t="shared" si="53" ref="E241:O241">E12+E22+E46+E76+E91+E95+E115+E133+E138+E153+E157+E160+E168+E175+E180+E194+E88+E185+E237</f>
        <v>1048984189</v>
      </c>
      <c r="F241" s="195">
        <f t="shared" si="53"/>
        <v>160510947</v>
      </c>
      <c r="G241" s="195">
        <f t="shared" si="53"/>
        <v>31825750</v>
      </c>
      <c r="H241" s="195">
        <f t="shared" si="53"/>
        <v>95728011</v>
      </c>
      <c r="I241" s="195">
        <f t="shared" si="53"/>
        <v>64654988</v>
      </c>
      <c r="J241" s="195">
        <f t="shared" si="53"/>
        <v>16941904</v>
      </c>
      <c r="K241" s="195">
        <f t="shared" si="53"/>
        <v>1631714</v>
      </c>
      <c r="L241" s="195">
        <f t="shared" si="53"/>
        <v>320230</v>
      </c>
      <c r="M241" s="195">
        <f t="shared" si="53"/>
        <v>47713084</v>
      </c>
      <c r="N241" s="195">
        <f t="shared" si="53"/>
        <v>1200000</v>
      </c>
      <c r="O241" s="195">
        <f t="shared" si="53"/>
        <v>1222053888</v>
      </c>
    </row>
    <row r="242" spans="1:15" ht="12.75" hidden="1">
      <c r="A242" s="74"/>
      <c r="B242" s="75"/>
      <c r="C242" s="76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</row>
    <row r="243" spans="1:15" ht="12.75" hidden="1">
      <c r="A243" s="74"/>
      <c r="B243" s="75"/>
      <c r="C243" s="76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</row>
    <row r="244" spans="1:15" ht="12.75">
      <c r="A244" s="74"/>
      <c r="B244" s="75"/>
      <c r="C244" s="76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</row>
    <row r="245" spans="2:8" ht="12.75">
      <c r="B245" s="71"/>
      <c r="C245" s="12" t="s">
        <v>111</v>
      </c>
      <c r="H245" s="9" t="s">
        <v>112</v>
      </c>
    </row>
    <row r="247" spans="4:15" ht="12.75">
      <c r="D247" s="9">
        <f>1157282000+800000</f>
        <v>1158082000</v>
      </c>
      <c r="O247" s="9">
        <v>11759.9</v>
      </c>
    </row>
    <row r="248" ht="12.75">
      <c r="N248" s="70"/>
    </row>
    <row r="249" spans="4:15" ht="12.75">
      <c r="D249" s="70">
        <f>D247-D241</f>
        <v>683100</v>
      </c>
      <c r="O249" s="70">
        <f>O241+O247</f>
        <v>1222065647.9</v>
      </c>
    </row>
  </sheetData>
  <mergeCells count="12">
    <mergeCell ref="O10:O11"/>
    <mergeCell ref="A10:A11"/>
    <mergeCell ref="I10:N10"/>
    <mergeCell ref="B10:B11"/>
    <mergeCell ref="C10:C11"/>
    <mergeCell ref="D10:H10"/>
    <mergeCell ref="C6:G6"/>
    <mergeCell ref="C7:G7"/>
    <mergeCell ref="K3:M3"/>
    <mergeCell ref="K4:L4"/>
    <mergeCell ref="C3:G3"/>
    <mergeCell ref="C5:G5"/>
  </mergeCells>
  <printOptions/>
  <pageMargins left="0.31" right="0.12" top="0.35" bottom="0.17" header="0.32" footer="0.17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T43"/>
  <sheetViews>
    <sheetView showZeros="0" view="pageBreakPreview" zoomScale="80" zoomScaleNormal="80" zoomScaleSheetLayoutView="80" workbookViewId="0" topLeftCell="A1">
      <pane xSplit="1" ySplit="10" topLeftCell="J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5" sqref="H5"/>
    </sheetView>
  </sheetViews>
  <sheetFormatPr defaultColWidth="9.00390625" defaultRowHeight="12.75"/>
  <cols>
    <col min="1" max="1" width="36.125" style="162" customWidth="1"/>
    <col min="2" max="2" width="18.25390625" style="162" customWidth="1"/>
    <col min="3" max="3" width="19.75390625" style="162" customWidth="1"/>
    <col min="4" max="4" width="20.25390625" style="162" customWidth="1"/>
    <col min="5" max="9" width="29.25390625" style="162" customWidth="1"/>
    <col min="10" max="10" width="21.25390625" style="162" customWidth="1"/>
    <col min="11" max="11" width="19.25390625" style="162" customWidth="1"/>
    <col min="12" max="14" width="20.375" style="162" customWidth="1"/>
    <col min="15" max="15" width="18.875" style="162" customWidth="1"/>
    <col min="16" max="16" width="15.375" style="162" customWidth="1"/>
    <col min="17" max="17" width="16.625" style="178" customWidth="1"/>
    <col min="18" max="16384" width="9.125" style="162" customWidth="1"/>
  </cols>
  <sheetData>
    <row r="1" spans="8:18" ht="3" customHeight="1">
      <c r="H1" s="498"/>
      <c r="I1" s="498"/>
      <c r="J1" s="498"/>
      <c r="L1" s="498"/>
      <c r="M1" s="498"/>
      <c r="N1" s="498"/>
      <c r="O1" s="498"/>
      <c r="P1" s="498"/>
      <c r="Q1" s="498"/>
      <c r="R1" s="498"/>
    </row>
    <row r="2" spans="8:18" ht="65.25" customHeight="1">
      <c r="H2" s="252" t="s">
        <v>132</v>
      </c>
      <c r="I2" s="506"/>
      <c r="J2" s="506"/>
      <c r="L2" s="502"/>
      <c r="M2" s="503"/>
      <c r="N2" s="503"/>
      <c r="O2" s="503"/>
      <c r="P2" s="503"/>
      <c r="Q2" s="503"/>
      <c r="R2" s="503"/>
    </row>
    <row r="3" spans="1:18" ht="46.5" customHeight="1" hidden="1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4"/>
      <c r="M3" s="504"/>
      <c r="N3" s="504"/>
      <c r="O3" s="504"/>
      <c r="P3" s="504"/>
      <c r="Q3" s="504"/>
      <c r="R3" s="504"/>
    </row>
    <row r="4" spans="1:11" ht="20.25">
      <c r="A4" s="505" t="s">
        <v>575</v>
      </c>
      <c r="B4" s="505"/>
      <c r="C4" s="505"/>
      <c r="D4" s="505"/>
      <c r="E4" s="505"/>
      <c r="F4" s="505"/>
      <c r="G4" s="505"/>
      <c r="H4" s="505"/>
      <c r="I4" s="505"/>
      <c r="J4" s="163"/>
      <c r="K4" s="163"/>
    </row>
    <row r="5" spans="1:11" ht="18.75">
      <c r="A5" s="164"/>
      <c r="B5" s="164"/>
      <c r="C5" s="164"/>
      <c r="D5" s="164"/>
      <c r="E5" s="164"/>
      <c r="F5" s="164"/>
      <c r="G5" s="164"/>
      <c r="H5" s="165"/>
      <c r="I5" s="178" t="s">
        <v>10</v>
      </c>
      <c r="K5" s="164"/>
    </row>
    <row r="6" spans="1:17" ht="15.75" customHeight="1">
      <c r="A6" s="499" t="s">
        <v>354</v>
      </c>
      <c r="B6" s="500" t="s">
        <v>277</v>
      </c>
      <c r="C6" s="519" t="s">
        <v>355</v>
      </c>
      <c r="D6" s="520"/>
      <c r="E6" s="520"/>
      <c r="F6" s="520"/>
      <c r="G6" s="520"/>
      <c r="H6" s="520"/>
      <c r="I6" s="520"/>
      <c r="J6" s="520"/>
      <c r="K6" s="521"/>
      <c r="L6" s="515" t="s">
        <v>7</v>
      </c>
      <c r="M6" s="515"/>
      <c r="N6" s="515"/>
      <c r="O6" s="515"/>
      <c r="P6" s="515"/>
      <c r="Q6" s="508" t="s">
        <v>170</v>
      </c>
    </row>
    <row r="7" spans="1:17" ht="15.75" customHeight="1">
      <c r="A7" s="499"/>
      <c r="B7" s="501"/>
      <c r="C7" s="522"/>
      <c r="D7" s="523"/>
      <c r="E7" s="523"/>
      <c r="F7" s="523"/>
      <c r="G7" s="523"/>
      <c r="H7" s="523"/>
      <c r="I7" s="523"/>
      <c r="J7" s="523"/>
      <c r="K7" s="524"/>
      <c r="L7" s="516" t="s">
        <v>356</v>
      </c>
      <c r="M7" s="516"/>
      <c r="N7" s="516"/>
      <c r="O7" s="516"/>
      <c r="P7" s="516"/>
      <c r="Q7" s="509"/>
    </row>
    <row r="8" spans="1:17" ht="33.75" customHeight="1">
      <c r="A8" s="499"/>
      <c r="B8" s="501"/>
      <c r="C8" s="515" t="s">
        <v>357</v>
      </c>
      <c r="D8" s="515"/>
      <c r="E8" s="515"/>
      <c r="F8" s="515"/>
      <c r="G8" s="515"/>
      <c r="H8" s="515"/>
      <c r="I8" s="515"/>
      <c r="J8" s="515"/>
      <c r="K8" s="257" t="s">
        <v>358</v>
      </c>
      <c r="L8" s="512" t="s">
        <v>359</v>
      </c>
      <c r="M8" s="513"/>
      <c r="N8" s="513"/>
      <c r="O8" s="514"/>
      <c r="P8" s="517" t="s">
        <v>360</v>
      </c>
      <c r="Q8" s="509"/>
    </row>
    <row r="9" spans="1:20" ht="204.75" customHeight="1">
      <c r="A9" s="499"/>
      <c r="B9" s="501"/>
      <c r="C9" s="167" t="s">
        <v>361</v>
      </c>
      <c r="D9" s="167" t="s">
        <v>362</v>
      </c>
      <c r="E9" s="167" t="s">
        <v>428</v>
      </c>
      <c r="F9" s="168" t="s">
        <v>448</v>
      </c>
      <c r="G9" s="168" t="s">
        <v>449</v>
      </c>
      <c r="H9" s="167" t="s">
        <v>450</v>
      </c>
      <c r="I9" s="167" t="s">
        <v>429</v>
      </c>
      <c r="J9" s="167" t="s">
        <v>430</v>
      </c>
      <c r="K9" s="168" t="s">
        <v>431</v>
      </c>
      <c r="L9" s="130" t="s">
        <v>432</v>
      </c>
      <c r="M9" s="167" t="s">
        <v>433</v>
      </c>
      <c r="N9" s="167" t="s">
        <v>336</v>
      </c>
      <c r="O9" s="168" t="s">
        <v>434</v>
      </c>
      <c r="P9" s="518"/>
      <c r="Q9" s="510"/>
      <c r="R9" s="169"/>
      <c r="S9" s="169"/>
      <c r="T9" s="169"/>
    </row>
    <row r="10" spans="1:17" ht="15" customHeight="1">
      <c r="A10" s="174">
        <v>1</v>
      </c>
      <c r="B10" s="174">
        <f>1+A10</f>
        <v>2</v>
      </c>
      <c r="C10" s="174">
        <f aca="true" t="shared" si="0" ref="C10:P10">1+B10</f>
        <v>3</v>
      </c>
      <c r="D10" s="174">
        <f t="shared" si="0"/>
        <v>4</v>
      </c>
      <c r="E10" s="174">
        <f t="shared" si="0"/>
        <v>5</v>
      </c>
      <c r="F10" s="174">
        <f t="shared" si="0"/>
        <v>6</v>
      </c>
      <c r="G10" s="174">
        <f t="shared" si="0"/>
        <v>7</v>
      </c>
      <c r="H10" s="174">
        <f t="shared" si="0"/>
        <v>8</v>
      </c>
      <c r="I10" s="174">
        <f>1+H10</f>
        <v>9</v>
      </c>
      <c r="J10" s="174">
        <f t="shared" si="0"/>
        <v>10</v>
      </c>
      <c r="K10" s="174">
        <f t="shared" si="0"/>
        <v>11</v>
      </c>
      <c r="L10" s="174">
        <f t="shared" si="0"/>
        <v>12</v>
      </c>
      <c r="M10" s="174">
        <f t="shared" si="0"/>
        <v>13</v>
      </c>
      <c r="N10" s="174">
        <v>14</v>
      </c>
      <c r="O10" s="174">
        <v>15</v>
      </c>
      <c r="P10" s="174">
        <f t="shared" si="0"/>
        <v>16</v>
      </c>
      <c r="Q10" s="174">
        <v>17</v>
      </c>
    </row>
    <row r="11" spans="1:18" ht="18.75">
      <c r="A11" s="175" t="s">
        <v>435</v>
      </c>
      <c r="B11" s="245">
        <v>2718969</v>
      </c>
      <c r="C11" s="245">
        <v>73695600</v>
      </c>
      <c r="D11" s="245">
        <v>35300</v>
      </c>
      <c r="E11" s="245">
        <v>38443600</v>
      </c>
      <c r="F11" s="245">
        <v>12118500</v>
      </c>
      <c r="G11" s="245">
        <v>2005700</v>
      </c>
      <c r="H11" s="245">
        <v>453760</v>
      </c>
      <c r="I11" s="245">
        <v>2169300</v>
      </c>
      <c r="J11" s="245">
        <v>900000</v>
      </c>
      <c r="K11" s="245">
        <v>1800000</v>
      </c>
      <c r="L11" s="246"/>
      <c r="M11" s="247">
        <v>16800</v>
      </c>
      <c r="N11" s="247">
        <v>46128</v>
      </c>
      <c r="O11" s="247">
        <v>223800</v>
      </c>
      <c r="P11" s="248"/>
      <c r="Q11" s="249">
        <f>SUM(B11:P11)</f>
        <v>134627457</v>
      </c>
      <c r="R11" s="170"/>
    </row>
    <row r="12" spans="1:18" ht="18.75">
      <c r="A12" s="175" t="s">
        <v>436</v>
      </c>
      <c r="B12" s="245">
        <v>207964</v>
      </c>
      <c r="C12" s="245">
        <v>5243200</v>
      </c>
      <c r="D12" s="245">
        <v>129300</v>
      </c>
      <c r="E12" s="245">
        <v>3054900</v>
      </c>
      <c r="F12" s="245">
        <v>130200</v>
      </c>
      <c r="G12" s="245">
        <v>150000</v>
      </c>
      <c r="H12" s="245">
        <v>32896</v>
      </c>
      <c r="I12" s="245">
        <v>161200</v>
      </c>
      <c r="J12" s="245"/>
      <c r="K12" s="245"/>
      <c r="L12" s="246"/>
      <c r="M12" s="247"/>
      <c r="N12" s="247"/>
      <c r="O12" s="247">
        <v>29000</v>
      </c>
      <c r="P12" s="248"/>
      <c r="Q12" s="249">
        <f aca="true" t="shared" si="1" ref="Q12:Q39">SUM(B12:P12)</f>
        <v>9138660</v>
      </c>
      <c r="R12" s="170"/>
    </row>
    <row r="13" spans="1:18" ht="18.75">
      <c r="A13" s="175" t="s">
        <v>437</v>
      </c>
      <c r="B13" s="245">
        <v>210548</v>
      </c>
      <c r="C13" s="245">
        <v>8355600</v>
      </c>
      <c r="D13" s="245">
        <v>248100</v>
      </c>
      <c r="E13" s="245">
        <v>3970400</v>
      </c>
      <c r="F13" s="245">
        <v>927100</v>
      </c>
      <c r="G13" s="245">
        <v>250000</v>
      </c>
      <c r="H13" s="245">
        <v>32896</v>
      </c>
      <c r="I13" s="245">
        <v>339200</v>
      </c>
      <c r="J13" s="245"/>
      <c r="K13" s="245"/>
      <c r="L13" s="246"/>
      <c r="M13" s="245">
        <v>2400</v>
      </c>
      <c r="N13" s="245"/>
      <c r="O13" s="245">
        <v>46820</v>
      </c>
      <c r="P13" s="248"/>
      <c r="Q13" s="249">
        <f t="shared" si="1"/>
        <v>14383064</v>
      </c>
      <c r="R13" s="170"/>
    </row>
    <row r="14" spans="1:18" ht="18.75">
      <c r="A14" s="175" t="s">
        <v>438</v>
      </c>
      <c r="B14" s="245">
        <v>201179</v>
      </c>
      <c r="C14" s="245">
        <v>7362200</v>
      </c>
      <c r="D14" s="245">
        <v>136300</v>
      </c>
      <c r="E14" s="245">
        <v>5340100</v>
      </c>
      <c r="F14" s="245">
        <v>1073800</v>
      </c>
      <c r="G14" s="245">
        <v>300000</v>
      </c>
      <c r="H14" s="245">
        <v>131583</v>
      </c>
      <c r="I14" s="245">
        <v>131700</v>
      </c>
      <c r="J14" s="245"/>
      <c r="K14" s="245"/>
      <c r="L14" s="246"/>
      <c r="M14" s="245">
        <v>2400</v>
      </c>
      <c r="N14" s="245"/>
      <c r="O14" s="245">
        <v>482800</v>
      </c>
      <c r="P14" s="248"/>
      <c r="Q14" s="249">
        <f t="shared" si="1"/>
        <v>15162062</v>
      </c>
      <c r="R14" s="170"/>
    </row>
    <row r="15" spans="1:18" ht="18.75">
      <c r="A15" s="175" t="s">
        <v>439</v>
      </c>
      <c r="B15" s="245">
        <v>682046</v>
      </c>
      <c r="C15" s="245">
        <v>19336000</v>
      </c>
      <c r="D15" s="245">
        <v>256800</v>
      </c>
      <c r="E15" s="245">
        <v>7206200</v>
      </c>
      <c r="F15" s="245">
        <v>2797000</v>
      </c>
      <c r="G15" s="245">
        <v>0</v>
      </c>
      <c r="H15" s="245">
        <v>154309</v>
      </c>
      <c r="I15" s="245">
        <v>1196300</v>
      </c>
      <c r="J15" s="245"/>
      <c r="K15" s="245"/>
      <c r="L15" s="246">
        <v>315000</v>
      </c>
      <c r="M15" s="245"/>
      <c r="N15" s="245">
        <v>2883</v>
      </c>
      <c r="O15" s="245">
        <v>101800</v>
      </c>
      <c r="P15" s="248"/>
      <c r="Q15" s="249">
        <f t="shared" si="1"/>
        <v>32048338</v>
      </c>
      <c r="R15" s="170"/>
    </row>
    <row r="16" spans="1:18" ht="18.75">
      <c r="A16" s="175" t="s">
        <v>440</v>
      </c>
      <c r="B16" s="245">
        <v>1028856</v>
      </c>
      <c r="C16" s="245">
        <v>23594400</v>
      </c>
      <c r="D16" s="245">
        <v>321800</v>
      </c>
      <c r="E16" s="245">
        <v>11878500</v>
      </c>
      <c r="F16" s="245">
        <v>2387600</v>
      </c>
      <c r="G16" s="245">
        <v>300000</v>
      </c>
      <c r="H16" s="245">
        <v>32896</v>
      </c>
      <c r="I16" s="245">
        <v>1453000</v>
      </c>
      <c r="J16" s="245"/>
      <c r="K16" s="245"/>
      <c r="L16" s="246">
        <v>2275000</v>
      </c>
      <c r="M16" s="245">
        <v>7200</v>
      </c>
      <c r="N16" s="245">
        <v>1442</v>
      </c>
      <c r="O16" s="245">
        <v>101800</v>
      </c>
      <c r="P16" s="248"/>
      <c r="Q16" s="249">
        <f t="shared" si="1"/>
        <v>43382494</v>
      </c>
      <c r="R16" s="170"/>
    </row>
    <row r="17" spans="1:18" ht="18.75">
      <c r="A17" s="175" t="s">
        <v>259</v>
      </c>
      <c r="B17" s="245">
        <v>575287</v>
      </c>
      <c r="C17" s="245">
        <v>11176200</v>
      </c>
      <c r="D17" s="245">
        <v>2491300</v>
      </c>
      <c r="E17" s="245">
        <v>3292500</v>
      </c>
      <c r="F17" s="245">
        <v>1208000</v>
      </c>
      <c r="G17" s="245">
        <v>0</v>
      </c>
      <c r="H17" s="245">
        <v>62402</v>
      </c>
      <c r="I17" s="245"/>
      <c r="J17" s="245"/>
      <c r="K17" s="245"/>
      <c r="L17" s="245"/>
      <c r="M17" s="245">
        <v>2400</v>
      </c>
      <c r="N17" s="245">
        <v>1442</v>
      </c>
      <c r="O17" s="245">
        <v>68900</v>
      </c>
      <c r="P17" s="248"/>
      <c r="Q17" s="249">
        <f t="shared" si="1"/>
        <v>18878431</v>
      </c>
      <c r="R17" s="170"/>
    </row>
    <row r="18" spans="1:18" ht="18.75">
      <c r="A18" s="175" t="s">
        <v>260</v>
      </c>
      <c r="B18" s="245">
        <v>566752</v>
      </c>
      <c r="C18" s="245">
        <v>9687200</v>
      </c>
      <c r="D18" s="245">
        <v>2117700</v>
      </c>
      <c r="E18" s="245">
        <v>3478100</v>
      </c>
      <c r="F18" s="245">
        <v>1323500</v>
      </c>
      <c r="G18" s="245">
        <v>125000</v>
      </c>
      <c r="H18" s="245">
        <v>55622</v>
      </c>
      <c r="I18" s="245">
        <v>733700</v>
      </c>
      <c r="J18" s="245"/>
      <c r="K18" s="245"/>
      <c r="L18" s="245"/>
      <c r="M18" s="245">
        <v>2400</v>
      </c>
      <c r="N18" s="245">
        <v>1442</v>
      </c>
      <c r="O18" s="245">
        <v>18700</v>
      </c>
      <c r="P18" s="248"/>
      <c r="Q18" s="249">
        <f t="shared" si="1"/>
        <v>18110116</v>
      </c>
      <c r="R18" s="170"/>
    </row>
    <row r="19" spans="1:18" ht="18.75">
      <c r="A19" s="175" t="s">
        <v>261</v>
      </c>
      <c r="B19" s="245">
        <v>643883</v>
      </c>
      <c r="C19" s="245">
        <v>12854300</v>
      </c>
      <c r="D19" s="245">
        <v>2539400</v>
      </c>
      <c r="E19" s="245">
        <v>3894000</v>
      </c>
      <c r="F19" s="245">
        <v>935800</v>
      </c>
      <c r="G19" s="245">
        <v>150000</v>
      </c>
      <c r="H19" s="245">
        <v>111745</v>
      </c>
      <c r="I19" s="245">
        <v>186200</v>
      </c>
      <c r="J19" s="245"/>
      <c r="K19" s="245"/>
      <c r="L19" s="245"/>
      <c r="M19" s="245">
        <v>4800</v>
      </c>
      <c r="N19" s="245"/>
      <c r="O19" s="245">
        <v>59100</v>
      </c>
      <c r="P19" s="248"/>
      <c r="Q19" s="249">
        <f t="shared" si="1"/>
        <v>21379228</v>
      </c>
      <c r="R19" s="170"/>
    </row>
    <row r="20" spans="1:18" ht="18.75">
      <c r="A20" s="175" t="s">
        <v>262</v>
      </c>
      <c r="B20" s="245">
        <v>662778</v>
      </c>
      <c r="C20" s="245">
        <v>15370300</v>
      </c>
      <c r="D20" s="245">
        <v>2733200</v>
      </c>
      <c r="E20" s="245">
        <v>3404600</v>
      </c>
      <c r="F20" s="245">
        <v>1338700</v>
      </c>
      <c r="G20" s="245">
        <v>150000</v>
      </c>
      <c r="H20" s="245">
        <v>134471</v>
      </c>
      <c r="I20" s="245">
        <v>1005900</v>
      </c>
      <c r="J20" s="245"/>
      <c r="K20" s="245"/>
      <c r="L20" s="245"/>
      <c r="M20" s="245">
        <v>2400</v>
      </c>
      <c r="N20" s="245"/>
      <c r="O20" s="245">
        <v>512820</v>
      </c>
      <c r="P20" s="248"/>
      <c r="Q20" s="249">
        <f t="shared" si="1"/>
        <v>25315169</v>
      </c>
      <c r="R20" s="170"/>
    </row>
    <row r="21" spans="1:18" ht="18.75">
      <c r="A21" s="175" t="s">
        <v>263</v>
      </c>
      <c r="B21" s="245">
        <v>807460</v>
      </c>
      <c r="C21" s="245">
        <v>10863300</v>
      </c>
      <c r="D21" s="245">
        <v>800300</v>
      </c>
      <c r="E21" s="245">
        <v>4809700</v>
      </c>
      <c r="F21" s="245">
        <v>1236400</v>
      </c>
      <c r="G21" s="245">
        <v>0</v>
      </c>
      <c r="H21" s="245">
        <v>259776</v>
      </c>
      <c r="I21" s="245">
        <v>419100</v>
      </c>
      <c r="J21" s="245"/>
      <c r="K21" s="245"/>
      <c r="L21" s="245"/>
      <c r="M21" s="245">
        <v>4800</v>
      </c>
      <c r="N21" s="245">
        <v>1442</v>
      </c>
      <c r="O21" s="245">
        <f>23000+7000</f>
        <v>30000</v>
      </c>
      <c r="P21" s="248"/>
      <c r="Q21" s="249">
        <f t="shared" si="1"/>
        <v>19232278</v>
      </c>
      <c r="R21" s="170"/>
    </row>
    <row r="22" spans="1:18" ht="18.75">
      <c r="A22" s="175" t="s">
        <v>441</v>
      </c>
      <c r="B22" s="245">
        <v>441220</v>
      </c>
      <c r="C22" s="245">
        <v>8409900</v>
      </c>
      <c r="D22" s="245">
        <v>1615800</v>
      </c>
      <c r="E22" s="245">
        <v>3550600</v>
      </c>
      <c r="F22" s="245">
        <v>881100</v>
      </c>
      <c r="G22" s="245">
        <v>0</v>
      </c>
      <c r="H22" s="245">
        <v>164479</v>
      </c>
      <c r="I22" s="245">
        <v>570800</v>
      </c>
      <c r="J22" s="245"/>
      <c r="K22" s="245"/>
      <c r="L22" s="245"/>
      <c r="M22" s="245"/>
      <c r="N22" s="245">
        <v>2883</v>
      </c>
      <c r="O22" s="245">
        <v>15700</v>
      </c>
      <c r="P22" s="248"/>
      <c r="Q22" s="249">
        <f t="shared" si="1"/>
        <v>15652482</v>
      </c>
      <c r="R22" s="170"/>
    </row>
    <row r="23" spans="1:18" ht="18.75">
      <c r="A23" s="175" t="s">
        <v>264</v>
      </c>
      <c r="B23" s="245">
        <v>527764</v>
      </c>
      <c r="C23" s="245">
        <v>5792900</v>
      </c>
      <c r="D23" s="245">
        <v>2869800</v>
      </c>
      <c r="E23" s="245">
        <v>823300</v>
      </c>
      <c r="F23" s="245">
        <v>649200</v>
      </c>
      <c r="G23" s="245">
        <v>0</v>
      </c>
      <c r="H23" s="245">
        <v>16448</v>
      </c>
      <c r="I23" s="245">
        <v>83700</v>
      </c>
      <c r="J23" s="245"/>
      <c r="K23" s="245"/>
      <c r="L23" s="245"/>
      <c r="M23" s="245"/>
      <c r="N23" s="245"/>
      <c r="O23" s="245">
        <v>123950</v>
      </c>
      <c r="P23" s="248"/>
      <c r="Q23" s="249">
        <f t="shared" si="1"/>
        <v>10887062</v>
      </c>
      <c r="R23" s="170"/>
    </row>
    <row r="24" spans="1:18" ht="18.75">
      <c r="A24" s="175" t="s">
        <v>265</v>
      </c>
      <c r="B24" s="245">
        <v>434971</v>
      </c>
      <c r="C24" s="245">
        <v>8942600</v>
      </c>
      <c r="D24" s="245">
        <v>2892900</v>
      </c>
      <c r="E24" s="245">
        <v>1462700</v>
      </c>
      <c r="F24" s="245">
        <v>398300</v>
      </c>
      <c r="G24" s="245">
        <v>0</v>
      </c>
      <c r="H24" s="245">
        <v>236548</v>
      </c>
      <c r="I24" s="245">
        <v>361600</v>
      </c>
      <c r="J24" s="245"/>
      <c r="K24" s="245"/>
      <c r="L24" s="245"/>
      <c r="M24" s="245">
        <v>2400</v>
      </c>
      <c r="N24" s="245"/>
      <c r="O24" s="245">
        <v>373200</v>
      </c>
      <c r="P24" s="248"/>
      <c r="Q24" s="249">
        <f t="shared" si="1"/>
        <v>15105219</v>
      </c>
      <c r="R24" s="170"/>
    </row>
    <row r="25" spans="1:18" ht="18.75">
      <c r="A25" s="175" t="s">
        <v>442</v>
      </c>
      <c r="B25" s="245">
        <v>594952</v>
      </c>
      <c r="C25" s="245">
        <v>12305500</v>
      </c>
      <c r="D25" s="245">
        <v>3581600</v>
      </c>
      <c r="E25" s="245">
        <v>4192100</v>
      </c>
      <c r="F25" s="245">
        <v>1177500</v>
      </c>
      <c r="G25" s="245">
        <v>150000</v>
      </c>
      <c r="H25" s="245">
        <v>45954</v>
      </c>
      <c r="I25" s="245">
        <v>183100</v>
      </c>
      <c r="J25" s="245"/>
      <c r="K25" s="245"/>
      <c r="L25" s="245"/>
      <c r="M25" s="245">
        <v>4800</v>
      </c>
      <c r="N25" s="245"/>
      <c r="O25" s="245">
        <v>135900</v>
      </c>
      <c r="P25" s="248"/>
      <c r="Q25" s="249">
        <f t="shared" si="1"/>
        <v>22371406</v>
      </c>
      <c r="R25" s="170"/>
    </row>
    <row r="26" spans="1:18" ht="18.75">
      <c r="A26" s="175" t="s">
        <v>266</v>
      </c>
      <c r="B26" s="245">
        <v>424776</v>
      </c>
      <c r="C26" s="245">
        <v>7427100</v>
      </c>
      <c r="D26" s="245">
        <v>2266200</v>
      </c>
      <c r="E26" s="245">
        <v>1272200</v>
      </c>
      <c r="F26" s="245">
        <v>732500</v>
      </c>
      <c r="G26" s="245">
        <v>100000</v>
      </c>
      <c r="H26" s="245">
        <v>49344</v>
      </c>
      <c r="I26" s="245">
        <v>559500</v>
      </c>
      <c r="J26" s="245"/>
      <c r="K26" s="245"/>
      <c r="L26" s="245"/>
      <c r="M26" s="245">
        <v>2400</v>
      </c>
      <c r="N26" s="245"/>
      <c r="O26" s="245">
        <v>187700</v>
      </c>
      <c r="P26" s="248"/>
      <c r="Q26" s="249">
        <f t="shared" si="1"/>
        <v>13021720</v>
      </c>
      <c r="R26" s="170"/>
    </row>
    <row r="27" spans="1:18" ht="18.75">
      <c r="A27" s="175" t="s">
        <v>267</v>
      </c>
      <c r="B27" s="245">
        <v>513769</v>
      </c>
      <c r="C27" s="245">
        <v>8644800</v>
      </c>
      <c r="D27" s="245">
        <v>1880300</v>
      </c>
      <c r="E27" s="245">
        <v>1640200</v>
      </c>
      <c r="F27" s="245">
        <v>601500</v>
      </c>
      <c r="G27" s="245">
        <v>125000</v>
      </c>
      <c r="H27" s="245">
        <v>144139</v>
      </c>
      <c r="I27" s="245">
        <v>587900</v>
      </c>
      <c r="J27" s="245"/>
      <c r="K27" s="245"/>
      <c r="L27" s="245"/>
      <c r="M27" s="245"/>
      <c r="N27" s="245">
        <v>1442</v>
      </c>
      <c r="O27" s="245">
        <v>35010</v>
      </c>
      <c r="P27" s="248"/>
      <c r="Q27" s="249">
        <f t="shared" si="1"/>
        <v>14174060</v>
      </c>
      <c r="R27" s="170"/>
    </row>
    <row r="28" spans="1:18" ht="18.75">
      <c r="A28" s="175" t="s">
        <v>268</v>
      </c>
      <c r="B28" s="245">
        <v>617715</v>
      </c>
      <c r="C28" s="245">
        <v>10894200</v>
      </c>
      <c r="D28" s="245">
        <v>2203900</v>
      </c>
      <c r="E28" s="245">
        <v>3259200</v>
      </c>
      <c r="F28" s="245">
        <v>694800</v>
      </c>
      <c r="G28" s="245">
        <v>150000</v>
      </c>
      <c r="H28" s="245">
        <v>101575</v>
      </c>
      <c r="I28" s="245">
        <v>869800</v>
      </c>
      <c r="J28" s="245"/>
      <c r="K28" s="245"/>
      <c r="L28" s="245"/>
      <c r="M28" s="245">
        <v>2400</v>
      </c>
      <c r="N28" s="245"/>
      <c r="O28" s="245">
        <v>11100</v>
      </c>
      <c r="P28" s="248"/>
      <c r="Q28" s="249">
        <f t="shared" si="1"/>
        <v>18804690</v>
      </c>
      <c r="R28" s="170"/>
    </row>
    <row r="29" spans="1:18" ht="18.75">
      <c r="A29" s="175" t="s">
        <v>269</v>
      </c>
      <c r="B29" s="245">
        <v>525223</v>
      </c>
      <c r="C29" s="245">
        <v>8693800</v>
      </c>
      <c r="D29" s="245">
        <v>1386500</v>
      </c>
      <c r="E29" s="245">
        <v>2063400</v>
      </c>
      <c r="F29" s="245">
        <v>977100</v>
      </c>
      <c r="G29" s="245">
        <v>0</v>
      </c>
      <c r="H29" s="245">
        <v>65791</v>
      </c>
      <c r="I29" s="245"/>
      <c r="J29" s="245"/>
      <c r="K29" s="245"/>
      <c r="L29" s="245"/>
      <c r="M29" s="245"/>
      <c r="N29" s="245"/>
      <c r="O29" s="245">
        <v>12200</v>
      </c>
      <c r="P29" s="248"/>
      <c r="Q29" s="249">
        <f t="shared" si="1"/>
        <v>13724014</v>
      </c>
      <c r="R29" s="170"/>
    </row>
    <row r="30" spans="1:18" ht="18.75">
      <c r="A30" s="175" t="s">
        <v>270</v>
      </c>
      <c r="B30" s="245">
        <v>640589</v>
      </c>
      <c r="C30" s="245">
        <v>11105000</v>
      </c>
      <c r="D30" s="245">
        <v>1466700</v>
      </c>
      <c r="E30" s="245">
        <v>4675800</v>
      </c>
      <c r="F30" s="245">
        <v>1080400</v>
      </c>
      <c r="G30" s="245">
        <v>150000</v>
      </c>
      <c r="H30" s="245">
        <v>230270</v>
      </c>
      <c r="I30" s="245">
        <v>496400</v>
      </c>
      <c r="J30" s="245"/>
      <c r="K30" s="245"/>
      <c r="L30" s="245"/>
      <c r="M30" s="245">
        <v>2400</v>
      </c>
      <c r="N30" s="245"/>
      <c r="O30" s="245">
        <v>409500</v>
      </c>
      <c r="P30" s="248"/>
      <c r="Q30" s="249">
        <f t="shared" si="1"/>
        <v>20257059</v>
      </c>
      <c r="R30" s="170"/>
    </row>
    <row r="31" spans="1:18" ht="18.75">
      <c r="A31" s="175" t="s">
        <v>271</v>
      </c>
      <c r="B31" s="245">
        <v>781812</v>
      </c>
      <c r="C31" s="245">
        <v>13446800</v>
      </c>
      <c r="D31" s="245">
        <v>2891000</v>
      </c>
      <c r="E31" s="245">
        <v>1846900</v>
      </c>
      <c r="F31" s="245">
        <v>905200</v>
      </c>
      <c r="G31" s="245">
        <v>150000</v>
      </c>
      <c r="H31" s="245">
        <v>207042</v>
      </c>
      <c r="I31" s="245">
        <v>1011900</v>
      </c>
      <c r="J31" s="245"/>
      <c r="K31" s="245"/>
      <c r="L31" s="245"/>
      <c r="M31" s="245">
        <v>2400</v>
      </c>
      <c r="N31" s="245"/>
      <c r="O31" s="245">
        <v>37200</v>
      </c>
      <c r="P31" s="248"/>
      <c r="Q31" s="249">
        <f t="shared" si="1"/>
        <v>21280254</v>
      </c>
      <c r="R31" s="170"/>
    </row>
    <row r="32" spans="1:18" ht="18.75">
      <c r="A32" s="175" t="s">
        <v>272</v>
      </c>
      <c r="B32" s="245">
        <v>540601</v>
      </c>
      <c r="C32" s="245">
        <v>11233200</v>
      </c>
      <c r="D32" s="245">
        <v>1397200</v>
      </c>
      <c r="E32" s="245">
        <v>4416800</v>
      </c>
      <c r="F32" s="245">
        <v>705400</v>
      </c>
      <c r="G32" s="245">
        <v>150000</v>
      </c>
      <c r="H32" s="245">
        <v>75460</v>
      </c>
      <c r="I32" s="245">
        <v>643500</v>
      </c>
      <c r="J32" s="245"/>
      <c r="K32" s="245"/>
      <c r="L32" s="245"/>
      <c r="M32" s="245">
        <v>9600</v>
      </c>
      <c r="N32" s="245"/>
      <c r="O32" s="245">
        <v>27900</v>
      </c>
      <c r="P32" s="248"/>
      <c r="Q32" s="249">
        <f t="shared" si="1"/>
        <v>19199661</v>
      </c>
      <c r="R32" s="170"/>
    </row>
    <row r="33" spans="1:18" ht="18.75">
      <c r="A33" s="175" t="s">
        <v>273</v>
      </c>
      <c r="B33" s="245">
        <v>993958</v>
      </c>
      <c r="C33" s="245">
        <v>20554500</v>
      </c>
      <c r="D33" s="245">
        <v>1066100</v>
      </c>
      <c r="E33" s="245">
        <v>11349200</v>
      </c>
      <c r="F33" s="245">
        <v>1450600</v>
      </c>
      <c r="G33" s="245">
        <v>0</v>
      </c>
      <c r="H33" s="245">
        <v>78849</v>
      </c>
      <c r="I33" s="245">
        <v>461400</v>
      </c>
      <c r="J33" s="245"/>
      <c r="K33" s="245"/>
      <c r="L33" s="245"/>
      <c r="M33" s="245">
        <v>16800</v>
      </c>
      <c r="N33" s="245">
        <v>4325</v>
      </c>
      <c r="O33" s="245">
        <v>49600</v>
      </c>
      <c r="P33" s="248"/>
      <c r="Q33" s="249">
        <f t="shared" si="1"/>
        <v>36025332</v>
      </c>
      <c r="R33" s="170"/>
    </row>
    <row r="34" spans="1:18" ht="18.75">
      <c r="A34" s="175" t="s">
        <v>274</v>
      </c>
      <c r="B34" s="245">
        <v>523831</v>
      </c>
      <c r="C34" s="245">
        <v>9977500</v>
      </c>
      <c r="D34" s="245">
        <v>3825600</v>
      </c>
      <c r="E34" s="245">
        <v>2296400</v>
      </c>
      <c r="F34" s="245">
        <v>870700</v>
      </c>
      <c r="G34" s="245">
        <v>0</v>
      </c>
      <c r="H34" s="245">
        <v>45954</v>
      </c>
      <c r="I34" s="245">
        <v>466000</v>
      </c>
      <c r="J34" s="245"/>
      <c r="K34" s="245"/>
      <c r="L34" s="245"/>
      <c r="M34" s="245">
        <v>4800</v>
      </c>
      <c r="N34" s="245">
        <v>1442</v>
      </c>
      <c r="O34" s="245">
        <v>23000</v>
      </c>
      <c r="P34" s="248"/>
      <c r="Q34" s="249">
        <f t="shared" si="1"/>
        <v>18035227</v>
      </c>
      <c r="R34" s="170"/>
    </row>
    <row r="35" spans="1:18" ht="18.75">
      <c r="A35" s="175" t="s">
        <v>275</v>
      </c>
      <c r="B35" s="245">
        <v>692743</v>
      </c>
      <c r="C35" s="245">
        <v>11294300</v>
      </c>
      <c r="D35" s="245">
        <v>2726400</v>
      </c>
      <c r="E35" s="245">
        <v>3173400</v>
      </c>
      <c r="F35" s="245">
        <v>1589800</v>
      </c>
      <c r="G35" s="245">
        <v>0</v>
      </c>
      <c r="H35" s="245">
        <v>16448</v>
      </c>
      <c r="I35" s="245">
        <v>309100</v>
      </c>
      <c r="J35" s="245"/>
      <c r="K35" s="245"/>
      <c r="L35" s="245"/>
      <c r="M35" s="245">
        <v>14400</v>
      </c>
      <c r="N35" s="245"/>
      <c r="O35" s="245">
        <v>22000</v>
      </c>
      <c r="P35" s="248"/>
      <c r="Q35" s="249">
        <f t="shared" si="1"/>
        <v>19838591</v>
      </c>
      <c r="R35" s="170"/>
    </row>
    <row r="36" spans="1:18" ht="18.75">
      <c r="A36" s="175" t="s">
        <v>443</v>
      </c>
      <c r="B36" s="245">
        <v>668054</v>
      </c>
      <c r="C36" s="245">
        <v>13596900</v>
      </c>
      <c r="D36" s="245">
        <v>2380800</v>
      </c>
      <c r="E36" s="245">
        <v>3438000</v>
      </c>
      <c r="F36" s="245">
        <v>1287500</v>
      </c>
      <c r="G36" s="245">
        <v>150000</v>
      </c>
      <c r="H36" s="245">
        <v>111743</v>
      </c>
      <c r="I36" s="245">
        <v>550600</v>
      </c>
      <c r="J36" s="245"/>
      <c r="K36" s="245"/>
      <c r="L36" s="245"/>
      <c r="M36" s="245"/>
      <c r="N36" s="245">
        <v>1442</v>
      </c>
      <c r="O36" s="245">
        <v>97300</v>
      </c>
      <c r="P36" s="248"/>
      <c r="Q36" s="249">
        <f t="shared" si="1"/>
        <v>22282339</v>
      </c>
      <c r="R36" s="170"/>
    </row>
    <row r="37" spans="1:18" ht="54" customHeight="1">
      <c r="A37" s="176" t="s">
        <v>444</v>
      </c>
      <c r="B37" s="250">
        <f aca="true" t="shared" si="2" ref="B37:O37">SUM(B11:B36)</f>
        <v>17227700</v>
      </c>
      <c r="C37" s="250">
        <f t="shared" si="2"/>
        <v>359857300</v>
      </c>
      <c r="D37" s="250">
        <f t="shared" si="2"/>
        <v>46260300</v>
      </c>
      <c r="E37" s="250">
        <f t="shared" si="2"/>
        <v>138232800</v>
      </c>
      <c r="F37" s="250">
        <f t="shared" si="2"/>
        <v>39478200</v>
      </c>
      <c r="G37" s="250">
        <f t="shared" si="2"/>
        <v>4555700</v>
      </c>
      <c r="H37" s="250">
        <f t="shared" si="2"/>
        <v>3052400</v>
      </c>
      <c r="I37" s="250">
        <f t="shared" si="2"/>
        <v>14950900</v>
      </c>
      <c r="J37" s="250">
        <f t="shared" si="2"/>
        <v>900000</v>
      </c>
      <c r="K37" s="250">
        <f t="shared" si="2"/>
        <v>1800000</v>
      </c>
      <c r="L37" s="250">
        <f t="shared" si="2"/>
        <v>2590000</v>
      </c>
      <c r="M37" s="250">
        <f t="shared" si="2"/>
        <v>108000</v>
      </c>
      <c r="N37" s="250">
        <f t="shared" si="2"/>
        <v>66313</v>
      </c>
      <c r="O37" s="250">
        <f t="shared" si="2"/>
        <v>3236800</v>
      </c>
      <c r="P37" s="250"/>
      <c r="Q37" s="249">
        <f t="shared" si="1"/>
        <v>632316413</v>
      </c>
      <c r="R37" s="170"/>
    </row>
    <row r="38" spans="1:18" ht="42.75" customHeight="1">
      <c r="A38" s="177" t="s">
        <v>445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5">
        <v>290000</v>
      </c>
      <c r="M38" s="248"/>
      <c r="N38" s="248"/>
      <c r="O38" s="248"/>
      <c r="P38" s="248"/>
      <c r="Q38" s="249">
        <f t="shared" si="1"/>
        <v>290000</v>
      </c>
      <c r="R38" s="170"/>
    </row>
    <row r="39" spans="1:18" ht="29.25" customHeight="1">
      <c r="A39" s="180" t="s">
        <v>446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>
        <v>1110000</v>
      </c>
      <c r="Q39" s="249">
        <f t="shared" si="1"/>
        <v>1110000</v>
      </c>
      <c r="R39" s="170"/>
    </row>
    <row r="40" spans="1:18" ht="15.75" customHeight="1">
      <c r="A40" s="166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9"/>
      <c r="R40" s="170"/>
    </row>
    <row r="41" spans="1:18" ht="22.5" customHeight="1">
      <c r="A41" s="164"/>
      <c r="B41" s="172" t="s">
        <v>111</v>
      </c>
      <c r="C41" s="171"/>
      <c r="D41" s="171"/>
      <c r="E41" s="171"/>
      <c r="F41" s="171"/>
      <c r="G41" s="171"/>
      <c r="H41" s="251" t="s">
        <v>112</v>
      </c>
      <c r="I41" s="511"/>
      <c r="J41" s="511"/>
      <c r="K41" s="171"/>
      <c r="L41" s="171"/>
      <c r="M41" s="171"/>
      <c r="N41" s="171"/>
      <c r="O41" s="171"/>
      <c r="P41" s="171"/>
      <c r="Q41" s="179"/>
      <c r="R41" s="170"/>
    </row>
    <row r="42" spans="2:18" ht="0.75" customHeight="1">
      <c r="B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9"/>
      <c r="R42" s="170"/>
    </row>
    <row r="43" spans="2:11" ht="12.75">
      <c r="B43" s="162" t="s">
        <v>447</v>
      </c>
      <c r="C43" s="166"/>
      <c r="D43" s="166"/>
      <c r="E43" s="166"/>
      <c r="F43" s="166"/>
      <c r="G43" s="166"/>
      <c r="H43" s="166"/>
      <c r="I43" s="166"/>
      <c r="J43" s="166"/>
      <c r="K43" s="166"/>
    </row>
  </sheetData>
  <mergeCells count="17">
    <mergeCell ref="I41:J41"/>
    <mergeCell ref="L8:O8"/>
    <mergeCell ref="C8:J8"/>
    <mergeCell ref="L6:P6"/>
    <mergeCell ref="L7:P7"/>
    <mergeCell ref="P8:P9"/>
    <mergeCell ref="C6:K7"/>
    <mergeCell ref="H1:J1"/>
    <mergeCell ref="A6:A9"/>
    <mergeCell ref="B6:B9"/>
    <mergeCell ref="L1:R1"/>
    <mergeCell ref="L2:R2"/>
    <mergeCell ref="L3:R3"/>
    <mergeCell ref="A4:I4"/>
    <mergeCell ref="I2:J2"/>
    <mergeCell ref="A3:K3"/>
    <mergeCell ref="Q6:Q9"/>
  </mergeCells>
  <printOptions horizontalCentered="1"/>
  <pageMargins left="0.2" right="0.22" top="0.39" bottom="0.21" header="0.3937007874015748" footer="0.1968503937007874"/>
  <pageSetup horizontalDpi="600" verticalDpi="600" orientation="landscape" paperSize="9" scale="51" r:id="rId1"/>
  <colBreaks count="1" manualBreakCount="1">
    <brk id="11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indexed="24"/>
  </sheetPr>
  <dimension ref="A1:N19"/>
  <sheetViews>
    <sheetView view="pageBreakPreview" zoomScaleSheetLayoutView="100" workbookViewId="0" topLeftCell="A1">
      <selection activeCell="F23" sqref="F23"/>
    </sheetView>
  </sheetViews>
  <sheetFormatPr defaultColWidth="9.00390625" defaultRowHeight="12.75"/>
  <cols>
    <col min="1" max="1" width="12.375" style="1" customWidth="1"/>
    <col min="2" max="2" width="27.00390625" style="1" customWidth="1"/>
    <col min="3" max="3" width="10.00390625" style="31" customWidth="1"/>
    <col min="4" max="14" width="10.00390625" style="1" customWidth="1"/>
    <col min="15" max="16384" width="9.125" style="1" customWidth="1"/>
  </cols>
  <sheetData>
    <row r="1" ht="12.75">
      <c r="K1" s="1" t="s">
        <v>12</v>
      </c>
    </row>
    <row r="2" ht="12.75">
      <c r="K2" s="1" t="s">
        <v>212</v>
      </c>
    </row>
    <row r="3" spans="11:13" ht="12.75">
      <c r="K3" s="6" t="s">
        <v>133</v>
      </c>
      <c r="L3" s="81"/>
      <c r="M3" s="19"/>
    </row>
    <row r="4" spans="1:11" ht="18.75" hidden="1">
      <c r="A4" s="532" t="s">
        <v>462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</row>
    <row r="5" spans="1:14" ht="32.25" customHeight="1">
      <c r="A5" s="533" t="s">
        <v>11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</row>
    <row r="6" spans="3:7" ht="15.75">
      <c r="C6" s="82"/>
      <c r="D6" s="13"/>
      <c r="E6" s="13"/>
      <c r="F6" s="13"/>
      <c r="G6" s="13"/>
    </row>
    <row r="7" ht="11.25" customHeight="1">
      <c r="N7" s="1" t="s">
        <v>10</v>
      </c>
    </row>
    <row r="8" spans="1:14" s="229" customFormat="1" ht="12.75">
      <c r="A8" s="529" t="s">
        <v>13</v>
      </c>
      <c r="B8" s="529" t="s">
        <v>153</v>
      </c>
      <c r="C8" s="535" t="s">
        <v>154</v>
      </c>
      <c r="D8" s="535"/>
      <c r="E8" s="535"/>
      <c r="F8" s="535"/>
      <c r="G8" s="535" t="s">
        <v>155</v>
      </c>
      <c r="H8" s="535"/>
      <c r="I8" s="535"/>
      <c r="J8" s="535"/>
      <c r="K8" s="535" t="s">
        <v>156</v>
      </c>
      <c r="L8" s="535"/>
      <c r="M8" s="535"/>
      <c r="N8" s="535"/>
    </row>
    <row r="9" spans="1:14" s="230" customFormat="1" ht="25.5">
      <c r="A9" s="530"/>
      <c r="B9" s="530"/>
      <c r="C9" s="527" t="s">
        <v>168</v>
      </c>
      <c r="D9" s="536" t="s">
        <v>169</v>
      </c>
      <c r="E9" s="537"/>
      <c r="F9" s="173" t="s">
        <v>170</v>
      </c>
      <c r="G9" s="525" t="s">
        <v>168</v>
      </c>
      <c r="H9" s="536" t="s">
        <v>169</v>
      </c>
      <c r="I9" s="537"/>
      <c r="J9" s="525" t="s">
        <v>170</v>
      </c>
      <c r="K9" s="173" t="s">
        <v>168</v>
      </c>
      <c r="L9" s="536" t="s">
        <v>169</v>
      </c>
      <c r="M9" s="537"/>
      <c r="N9" s="173" t="s">
        <v>170</v>
      </c>
    </row>
    <row r="10" spans="1:14" s="230" customFormat="1" ht="38.25">
      <c r="A10" s="531"/>
      <c r="B10" s="531"/>
      <c r="C10" s="528"/>
      <c r="D10" s="173" t="s">
        <v>9</v>
      </c>
      <c r="E10" s="173" t="s">
        <v>8</v>
      </c>
      <c r="F10" s="173"/>
      <c r="G10" s="526"/>
      <c r="H10" s="173" t="s">
        <v>9</v>
      </c>
      <c r="I10" s="173" t="s">
        <v>8</v>
      </c>
      <c r="J10" s="526"/>
      <c r="K10" s="173"/>
      <c r="L10" s="173" t="s">
        <v>9</v>
      </c>
      <c r="M10" s="173" t="s">
        <v>8</v>
      </c>
      <c r="N10" s="173"/>
    </row>
    <row r="11" spans="1:14" s="2" customFormat="1" ht="24">
      <c r="A11" s="16">
        <v>60</v>
      </c>
      <c r="B11" s="49" t="s">
        <v>100</v>
      </c>
      <c r="C11" s="84">
        <f aca="true" t="shared" si="0" ref="C11:J11">C12+C13</f>
        <v>377000</v>
      </c>
      <c r="D11" s="84">
        <f t="shared" si="0"/>
        <v>0</v>
      </c>
      <c r="E11" s="84"/>
      <c r="F11" s="84">
        <f t="shared" si="0"/>
        <v>377000</v>
      </c>
      <c r="G11" s="17">
        <f t="shared" si="0"/>
        <v>0</v>
      </c>
      <c r="H11" s="17">
        <f t="shared" si="0"/>
        <v>0</v>
      </c>
      <c r="I11" s="17"/>
      <c r="J11" s="17">
        <f t="shared" si="0"/>
        <v>0</v>
      </c>
      <c r="K11" s="86">
        <f>C11-G11</f>
        <v>377000</v>
      </c>
      <c r="L11" s="17">
        <f>L12+L13</f>
        <v>0</v>
      </c>
      <c r="M11" s="17"/>
      <c r="N11" s="17">
        <f>N12+N13</f>
        <v>377000</v>
      </c>
    </row>
    <row r="12" spans="1:14" ht="63.75">
      <c r="A12" s="8" t="s">
        <v>158</v>
      </c>
      <c r="B12" s="39" t="s">
        <v>159</v>
      </c>
      <c r="C12" s="85">
        <v>377000</v>
      </c>
      <c r="D12" s="18">
        <f>50-50</f>
        <v>0</v>
      </c>
      <c r="E12" s="18"/>
      <c r="F12" s="18">
        <f>D12+C12</f>
        <v>377000</v>
      </c>
      <c r="G12" s="18"/>
      <c r="H12" s="18"/>
      <c r="I12" s="18"/>
      <c r="J12" s="18">
        <f>SUM(G12:H12)</f>
        <v>0</v>
      </c>
      <c r="K12" s="18">
        <f>C12-G12</f>
        <v>377000</v>
      </c>
      <c r="L12" s="18">
        <f>D12-H12</f>
        <v>0</v>
      </c>
      <c r="M12" s="18"/>
      <c r="N12" s="18">
        <f>L12+K12</f>
        <v>377000</v>
      </c>
    </row>
    <row r="13" spans="1:14" ht="51" hidden="1">
      <c r="A13" s="14">
        <v>250909</v>
      </c>
      <c r="B13" s="79" t="s">
        <v>160</v>
      </c>
      <c r="C13" s="85"/>
      <c r="D13" s="18"/>
      <c r="E13" s="18"/>
      <c r="F13" s="18"/>
      <c r="G13" s="18"/>
      <c r="H13" s="18">
        <f>-50+50</f>
        <v>0</v>
      </c>
      <c r="I13" s="18"/>
      <c r="J13" s="18">
        <f>SUM(G13:H13)</f>
        <v>0</v>
      </c>
      <c r="K13" s="18">
        <f>C13-G13</f>
        <v>0</v>
      </c>
      <c r="L13" s="18">
        <f>-50+50</f>
        <v>0</v>
      </c>
      <c r="M13" s="18"/>
      <c r="N13" s="18">
        <f>L13+K13</f>
        <v>0</v>
      </c>
    </row>
    <row r="14" spans="1:14" s="2" customFormat="1" ht="38.25">
      <c r="A14" s="11" t="s">
        <v>124</v>
      </c>
      <c r="B14" s="87" t="s">
        <v>532</v>
      </c>
      <c r="C14" s="84">
        <f>C15</f>
        <v>306100</v>
      </c>
      <c r="D14" s="17">
        <f>D15</f>
        <v>0</v>
      </c>
      <c r="E14" s="17"/>
      <c r="F14" s="86">
        <f>D14+C14</f>
        <v>306100</v>
      </c>
      <c r="G14" s="17">
        <f>G15</f>
        <v>0</v>
      </c>
      <c r="H14" s="17">
        <f>H15</f>
        <v>0</v>
      </c>
      <c r="I14" s="17"/>
      <c r="J14" s="17">
        <f>J15</f>
        <v>0</v>
      </c>
      <c r="K14" s="86">
        <f>C14-G14</f>
        <v>306100</v>
      </c>
      <c r="L14" s="17">
        <f>L15</f>
        <v>0</v>
      </c>
      <c r="M14" s="17"/>
      <c r="N14" s="17">
        <f>N15</f>
        <v>306100</v>
      </c>
    </row>
    <row r="15" spans="1:14" ht="38.25">
      <c r="A15" s="14">
        <v>250911</v>
      </c>
      <c r="B15" s="88" t="s">
        <v>162</v>
      </c>
      <c r="C15" s="85">
        <v>306100</v>
      </c>
      <c r="D15" s="18"/>
      <c r="E15" s="18"/>
      <c r="F15" s="18">
        <f>D15+C15</f>
        <v>306100</v>
      </c>
      <c r="G15" s="18"/>
      <c r="H15" s="18">
        <v>0</v>
      </c>
      <c r="I15" s="18"/>
      <c r="J15" s="18">
        <f>SUM(G15:H15)</f>
        <v>0</v>
      </c>
      <c r="K15" s="18">
        <f>C15-G15</f>
        <v>306100</v>
      </c>
      <c r="L15" s="18">
        <v>0</v>
      </c>
      <c r="M15" s="18"/>
      <c r="N15" s="18">
        <f>L15+K15</f>
        <v>306100</v>
      </c>
    </row>
    <row r="16" spans="1:14" s="13" customFormat="1" ht="15.75">
      <c r="A16" s="15"/>
      <c r="B16" s="15" t="s">
        <v>157</v>
      </c>
      <c r="C16" s="83">
        <f>C11+C14</f>
        <v>683100</v>
      </c>
      <c r="D16" s="83">
        <f>D11+D14</f>
        <v>0</v>
      </c>
      <c r="E16" s="83"/>
      <c r="F16" s="83">
        <f>F11+F14</f>
        <v>683100</v>
      </c>
      <c r="G16" s="83">
        <f>G11+G14</f>
        <v>0</v>
      </c>
      <c r="H16" s="83">
        <f>H11+H14</f>
        <v>0</v>
      </c>
      <c r="I16" s="83"/>
      <c r="J16" s="83">
        <f>J11+J14</f>
        <v>0</v>
      </c>
      <c r="K16" s="83">
        <f>K11+K14</f>
        <v>683100</v>
      </c>
      <c r="L16" s="83">
        <f>L11+L14</f>
        <v>0</v>
      </c>
      <c r="M16" s="83"/>
      <c r="N16" s="83">
        <f>N11+N14</f>
        <v>683100</v>
      </c>
    </row>
    <row r="17" spans="1:14" ht="12.75">
      <c r="A17" s="19"/>
      <c r="B17" s="26"/>
      <c r="C17" s="8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2.75">
      <c r="A18" s="534" t="s">
        <v>163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</row>
    <row r="19" spans="1:14" ht="12.75">
      <c r="A19" s="534"/>
      <c r="B19" s="534"/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</row>
  </sheetData>
  <mergeCells count="14">
    <mergeCell ref="A4:K4"/>
    <mergeCell ref="A5:N5"/>
    <mergeCell ref="A18:N19"/>
    <mergeCell ref="C8:F8"/>
    <mergeCell ref="G8:J8"/>
    <mergeCell ref="K8:N8"/>
    <mergeCell ref="D9:E9"/>
    <mergeCell ref="H9:I9"/>
    <mergeCell ref="L9:M9"/>
    <mergeCell ref="J9:J10"/>
    <mergeCell ref="G9:G10"/>
    <mergeCell ref="C9:C10"/>
    <mergeCell ref="B8:B10"/>
    <mergeCell ref="A8:A10"/>
  </mergeCells>
  <printOptions/>
  <pageMargins left="0.75" right="0.75" top="0.21" bottom="0.22" header="0.25" footer="0.22"/>
  <pageSetup horizontalDpi="600" verticalDpi="600" orientation="landscape" paperSize="9" scale="81" r:id="rId1"/>
  <rowBreaks count="1" manualBreakCount="1">
    <brk id="1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workbookViewId="0" topLeftCell="A1">
      <selection activeCell="H24" sqref="H24"/>
    </sheetView>
  </sheetViews>
  <sheetFormatPr defaultColWidth="9.00390625" defaultRowHeight="12.75"/>
  <cols>
    <col min="1" max="1" width="7.00390625" style="444" customWidth="1"/>
    <col min="2" max="2" width="64.375" style="444" customWidth="1"/>
    <col min="3" max="3" width="15.875" style="444" customWidth="1"/>
    <col min="4" max="5" width="16.125" style="444" customWidth="1"/>
    <col min="6" max="16384" width="9.125" style="444" customWidth="1"/>
  </cols>
  <sheetData>
    <row r="1" spans="4:5" ht="15">
      <c r="D1" s="538" t="s">
        <v>368</v>
      </c>
      <c r="E1" s="538"/>
    </row>
    <row r="2" spans="4:5" ht="30.75" customHeight="1">
      <c r="D2" s="545" t="s">
        <v>569</v>
      </c>
      <c r="E2" s="545"/>
    </row>
    <row r="3" spans="4:5" ht="12.75">
      <c r="D3" s="445"/>
      <c r="E3" s="445"/>
    </row>
    <row r="4" spans="1:5" ht="40.5" customHeight="1">
      <c r="A4" s="539" t="s">
        <v>369</v>
      </c>
      <c r="B4" s="539"/>
      <c r="C4" s="539"/>
      <c r="D4" s="539"/>
      <c r="E4" s="539"/>
    </row>
    <row r="5" spans="1:5" ht="18">
      <c r="A5" s="446"/>
      <c r="B5" s="446"/>
      <c r="C5" s="446"/>
      <c r="D5" s="446"/>
      <c r="E5" s="446"/>
    </row>
    <row r="6" ht="12.75">
      <c r="E6" s="447" t="s">
        <v>10</v>
      </c>
    </row>
    <row r="7" spans="1:5" ht="12.75">
      <c r="A7" s="540" t="s">
        <v>370</v>
      </c>
      <c r="B7" s="540" t="s">
        <v>371</v>
      </c>
      <c r="C7" s="542" t="s">
        <v>372</v>
      </c>
      <c r="D7" s="542" t="s">
        <v>373</v>
      </c>
      <c r="E7" s="544" t="s">
        <v>374</v>
      </c>
    </row>
    <row r="8" spans="1:5" ht="94.5" customHeight="1">
      <c r="A8" s="541"/>
      <c r="B8" s="541"/>
      <c r="C8" s="542"/>
      <c r="D8" s="542"/>
      <c r="E8" s="544"/>
    </row>
    <row r="9" spans="1:5" ht="12.75">
      <c r="A9" s="448">
        <v>1</v>
      </c>
      <c r="B9" s="448">
        <f>A9+1</f>
        <v>2</v>
      </c>
      <c r="C9" s="448">
        <f>B9+1</f>
        <v>3</v>
      </c>
      <c r="D9" s="448">
        <f>C9+1</f>
        <v>4</v>
      </c>
      <c r="E9" s="448">
        <f>D9+1</f>
        <v>5</v>
      </c>
    </row>
    <row r="10" spans="1:5" ht="31.5">
      <c r="A10" s="449" t="s">
        <v>375</v>
      </c>
      <c r="B10" s="450" t="s">
        <v>85</v>
      </c>
      <c r="C10" s="451">
        <f>C11</f>
        <v>0</v>
      </c>
      <c r="D10" s="451">
        <f>D11</f>
        <v>0</v>
      </c>
      <c r="E10" s="452">
        <f>E11</f>
        <v>900000</v>
      </c>
    </row>
    <row r="11" spans="1:5" ht="18">
      <c r="A11" s="453">
        <v>150101</v>
      </c>
      <c r="B11" s="450" t="s">
        <v>376</v>
      </c>
      <c r="C11" s="451"/>
      <c r="D11" s="451"/>
      <c r="E11" s="452">
        <v>900000</v>
      </c>
    </row>
    <row r="12" spans="1:5" ht="31.5">
      <c r="A12" s="449" t="s">
        <v>377</v>
      </c>
      <c r="B12" s="450" t="s">
        <v>378</v>
      </c>
      <c r="C12" s="454"/>
      <c r="D12" s="454"/>
      <c r="E12" s="455">
        <f>E13</f>
        <v>300000</v>
      </c>
    </row>
    <row r="13" spans="1:5" ht="57.75">
      <c r="A13" s="453">
        <v>180409</v>
      </c>
      <c r="B13" s="456" t="s">
        <v>379</v>
      </c>
      <c r="C13" s="454"/>
      <c r="D13" s="454"/>
      <c r="E13" s="457">
        <v>300000</v>
      </c>
    </row>
    <row r="14" spans="1:5" ht="18">
      <c r="A14" s="458"/>
      <c r="B14" s="459" t="s">
        <v>380</v>
      </c>
      <c r="C14" s="451">
        <f>C10</f>
        <v>0</v>
      </c>
      <c r="D14" s="451">
        <f>D10</f>
        <v>0</v>
      </c>
      <c r="E14" s="452">
        <f>E12+E10</f>
        <v>1200000</v>
      </c>
    </row>
    <row r="15" spans="1:5" ht="18">
      <c r="A15" s="460"/>
      <c r="B15" s="461"/>
      <c r="C15" s="462"/>
      <c r="D15" s="462"/>
      <c r="E15" s="463"/>
    </row>
    <row r="16" spans="1:5" ht="12.75">
      <c r="A16" s="543" t="s">
        <v>381</v>
      </c>
      <c r="B16" s="543"/>
      <c r="C16" s="543"/>
      <c r="D16" s="543"/>
      <c r="E16" s="543"/>
    </row>
    <row r="17" spans="1:5" ht="12.75">
      <c r="A17" s="464"/>
      <c r="B17" s="464"/>
      <c r="C17" s="464"/>
      <c r="D17" s="464"/>
      <c r="E17" s="464"/>
    </row>
    <row r="18" spans="1:5" ht="12.75">
      <c r="A18" s="464"/>
      <c r="B18" s="464"/>
      <c r="C18" s="464"/>
      <c r="D18" s="464"/>
      <c r="E18" s="464"/>
    </row>
    <row r="19" spans="1:5" ht="12.75">
      <c r="A19" s="464"/>
      <c r="B19" s="464"/>
      <c r="C19" s="464"/>
      <c r="D19" s="464"/>
      <c r="E19" s="464"/>
    </row>
    <row r="20" spans="1:5" s="466" customFormat="1" ht="15">
      <c r="A20" s="465" t="s">
        <v>111</v>
      </c>
      <c r="E20" s="467" t="s">
        <v>112</v>
      </c>
    </row>
  </sheetData>
  <autoFilter ref="A9:E14"/>
  <mergeCells count="9">
    <mergeCell ref="A16:E16"/>
    <mergeCell ref="D7:D8"/>
    <mergeCell ref="E7:E8"/>
    <mergeCell ref="D2:E2"/>
    <mergeCell ref="D1:E1"/>
    <mergeCell ref="A4:E4"/>
    <mergeCell ref="A7:A8"/>
    <mergeCell ref="B7:B8"/>
    <mergeCell ref="C7:C8"/>
  </mergeCells>
  <printOptions/>
  <pageMargins left="0.58" right="0.26" top="0.39" bottom="0.38" header="0.25" footer="0.28"/>
  <pageSetup fitToHeight="2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="110" zoomScaleNormal="110" zoomScaleSheetLayoutView="100" workbookViewId="0" topLeftCell="A1">
      <selection activeCell="B20" sqref="B20"/>
    </sheetView>
  </sheetViews>
  <sheetFormatPr defaultColWidth="9.00390625" defaultRowHeight="12.75"/>
  <cols>
    <col min="1" max="1" width="4.625" style="0" customWidth="1"/>
    <col min="2" max="2" width="87.875" style="0" customWidth="1"/>
    <col min="3" max="3" width="19.75390625" style="0" customWidth="1"/>
  </cols>
  <sheetData>
    <row r="1" spans="2:3" s="1" customFormat="1" ht="13.5" customHeight="1">
      <c r="B1" s="546" t="s">
        <v>298</v>
      </c>
      <c r="C1" s="546"/>
    </row>
    <row r="2" spans="2:3" s="1" customFormat="1" ht="10.5" customHeight="1">
      <c r="B2" s="549" t="s">
        <v>382</v>
      </c>
      <c r="C2" s="549"/>
    </row>
    <row r="3" spans="2:3" s="1" customFormat="1" ht="16.5" customHeight="1">
      <c r="B3" s="549" t="s">
        <v>136</v>
      </c>
      <c r="C3" s="549"/>
    </row>
    <row r="4" spans="2:3" s="1" customFormat="1" ht="16.5" customHeight="1">
      <c r="B4" s="422"/>
      <c r="C4" s="422"/>
    </row>
    <row r="5" spans="1:3" ht="61.5" customHeight="1">
      <c r="A5" s="548" t="s">
        <v>383</v>
      </c>
      <c r="B5" s="548"/>
      <c r="C5" s="548"/>
    </row>
    <row r="6" spans="1:3" ht="17.25" customHeight="1">
      <c r="A6" s="423"/>
      <c r="B6" s="423"/>
      <c r="C6" s="423"/>
    </row>
    <row r="7" spans="1:9" ht="85.5" customHeight="1">
      <c r="A7" s="424" t="s">
        <v>370</v>
      </c>
      <c r="B7" s="424" t="s">
        <v>384</v>
      </c>
      <c r="C7" s="424" t="s">
        <v>385</v>
      </c>
      <c r="H7" s="547"/>
      <c r="I7" s="547"/>
    </row>
    <row r="8" spans="1:9" s="426" customFormat="1" ht="16.5" customHeight="1">
      <c r="A8" s="425">
        <v>1</v>
      </c>
      <c r="B8" s="425">
        <v>3</v>
      </c>
      <c r="C8" s="425">
        <v>4</v>
      </c>
      <c r="H8" s="427"/>
      <c r="I8" s="427"/>
    </row>
    <row r="9" spans="1:3" s="431" customFormat="1" ht="54" customHeight="1">
      <c r="A9" s="428"/>
      <c r="B9" s="429" t="s">
        <v>386</v>
      </c>
      <c r="C9" s="430">
        <f>SUM(C11:C36)</f>
        <v>759000</v>
      </c>
    </row>
    <row r="10" spans="1:3" ht="18">
      <c r="A10" s="428"/>
      <c r="B10" s="424" t="s">
        <v>451</v>
      </c>
      <c r="C10" s="432"/>
    </row>
    <row r="11" spans="1:3" ht="27" customHeight="1">
      <c r="A11" s="433" t="s">
        <v>387</v>
      </c>
      <c r="B11" s="429" t="s">
        <v>388</v>
      </c>
      <c r="C11" s="432">
        <v>58141</v>
      </c>
    </row>
    <row r="12" spans="1:3" ht="27.75" customHeight="1">
      <c r="A12" s="433">
        <f aca="true" t="shared" si="0" ref="A12:A36">A11+1</f>
        <v>2</v>
      </c>
      <c r="B12" s="429" t="s">
        <v>389</v>
      </c>
      <c r="C12" s="432">
        <v>111998</v>
      </c>
    </row>
    <row r="13" spans="1:3" ht="18">
      <c r="A13" s="433">
        <f t="shared" si="0"/>
        <v>3</v>
      </c>
      <c r="B13" s="429" t="s">
        <v>390</v>
      </c>
      <c r="C13" s="432">
        <v>2976</v>
      </c>
    </row>
    <row r="14" spans="1:3" ht="18">
      <c r="A14" s="433">
        <f t="shared" si="0"/>
        <v>4</v>
      </c>
      <c r="B14" s="429" t="s">
        <v>391</v>
      </c>
      <c r="C14" s="432">
        <v>2622</v>
      </c>
    </row>
    <row r="15" spans="1:3" ht="18">
      <c r="A15" s="433">
        <f t="shared" si="0"/>
        <v>5</v>
      </c>
      <c r="B15" s="429" t="s">
        <v>392</v>
      </c>
      <c r="C15" s="432">
        <v>4375</v>
      </c>
    </row>
    <row r="16" spans="1:3" ht="18">
      <c r="A16" s="433">
        <f t="shared" si="0"/>
        <v>6</v>
      </c>
      <c r="B16" s="429" t="s">
        <v>393</v>
      </c>
      <c r="C16" s="432">
        <v>2075</v>
      </c>
    </row>
    <row r="17" spans="1:3" ht="18">
      <c r="A17" s="433">
        <f t="shared" si="0"/>
        <v>7</v>
      </c>
      <c r="B17" s="429" t="s">
        <v>394</v>
      </c>
      <c r="C17" s="432">
        <v>2707</v>
      </c>
    </row>
    <row r="18" spans="1:3" ht="18">
      <c r="A18" s="433">
        <f t="shared" si="0"/>
        <v>8</v>
      </c>
      <c r="B18" s="429" t="s">
        <v>395</v>
      </c>
      <c r="C18" s="434">
        <v>27860</v>
      </c>
    </row>
    <row r="19" spans="1:3" ht="33" customHeight="1">
      <c r="A19" s="433">
        <f t="shared" si="0"/>
        <v>9</v>
      </c>
      <c r="B19" s="429" t="s">
        <v>396</v>
      </c>
      <c r="C19" s="432">
        <v>55314</v>
      </c>
    </row>
    <row r="20" spans="1:3" ht="30" customHeight="1">
      <c r="A20" s="433">
        <f t="shared" si="0"/>
        <v>10</v>
      </c>
      <c r="B20" s="429" t="s">
        <v>397</v>
      </c>
      <c r="C20" s="432">
        <v>32602</v>
      </c>
    </row>
    <row r="21" spans="1:3" ht="31.5" customHeight="1">
      <c r="A21" s="433">
        <f t="shared" si="0"/>
        <v>11</v>
      </c>
      <c r="B21" s="429" t="s">
        <v>398</v>
      </c>
      <c r="C21" s="432">
        <v>41132</v>
      </c>
    </row>
    <row r="22" spans="1:3" ht="30" customHeight="1">
      <c r="A22" s="433">
        <f t="shared" si="0"/>
        <v>12</v>
      </c>
      <c r="B22" s="429" t="s">
        <v>399</v>
      </c>
      <c r="C22" s="432">
        <v>20144</v>
      </c>
    </row>
    <row r="23" spans="1:3" ht="18">
      <c r="A23" s="433">
        <f t="shared" si="0"/>
        <v>13</v>
      </c>
      <c r="B23" s="429" t="s">
        <v>400</v>
      </c>
      <c r="C23" s="432">
        <v>4072</v>
      </c>
    </row>
    <row r="24" spans="1:3" ht="18">
      <c r="A24" s="433">
        <f t="shared" si="0"/>
        <v>14</v>
      </c>
      <c r="B24" s="429" t="s">
        <v>401</v>
      </c>
      <c r="C24" s="432">
        <v>11351</v>
      </c>
    </row>
    <row r="25" spans="1:3" ht="18">
      <c r="A25" s="433">
        <f t="shared" si="0"/>
        <v>15</v>
      </c>
      <c r="B25" s="429" t="s">
        <v>402</v>
      </c>
      <c r="C25" s="432">
        <v>17069</v>
      </c>
    </row>
    <row r="26" spans="1:3" ht="18">
      <c r="A26" s="433">
        <f t="shared" si="0"/>
        <v>16</v>
      </c>
      <c r="B26" s="429" t="s">
        <v>403</v>
      </c>
      <c r="C26" s="432">
        <v>58443</v>
      </c>
    </row>
    <row r="27" spans="1:3" ht="18">
      <c r="A27" s="433">
        <f t="shared" si="0"/>
        <v>17</v>
      </c>
      <c r="B27" s="429" t="s">
        <v>404</v>
      </c>
      <c r="C27" s="432">
        <v>18147</v>
      </c>
    </row>
    <row r="28" spans="1:3" ht="18">
      <c r="A28" s="433">
        <f t="shared" si="0"/>
        <v>18</v>
      </c>
      <c r="B28" s="429" t="s">
        <v>405</v>
      </c>
      <c r="C28" s="432">
        <v>27188</v>
      </c>
    </row>
    <row r="29" spans="1:3" ht="18">
      <c r="A29" s="433">
        <f t="shared" si="0"/>
        <v>19</v>
      </c>
      <c r="B29" s="429" t="s">
        <v>406</v>
      </c>
      <c r="C29" s="432">
        <v>20805</v>
      </c>
    </row>
    <row r="30" spans="1:3" ht="18">
      <c r="A30" s="433">
        <f t="shared" si="0"/>
        <v>20</v>
      </c>
      <c r="B30" s="429" t="s">
        <v>407</v>
      </c>
      <c r="C30" s="432">
        <v>58161</v>
      </c>
    </row>
    <row r="31" spans="1:3" ht="18">
      <c r="A31" s="433">
        <f t="shared" si="0"/>
        <v>21</v>
      </c>
      <c r="B31" s="429" t="s">
        <v>408</v>
      </c>
      <c r="C31" s="434">
        <v>20853</v>
      </c>
    </row>
    <row r="32" spans="1:3" ht="18">
      <c r="A32" s="433">
        <f t="shared" si="0"/>
        <v>22</v>
      </c>
      <c r="B32" s="429" t="s">
        <v>409</v>
      </c>
      <c r="C32" s="432">
        <v>50255</v>
      </c>
    </row>
    <row r="33" spans="1:3" ht="18">
      <c r="A33" s="433">
        <f t="shared" si="0"/>
        <v>23</v>
      </c>
      <c r="B33" s="429" t="s">
        <v>410</v>
      </c>
      <c r="C33" s="432">
        <v>43972</v>
      </c>
    </row>
    <row r="34" spans="1:3" ht="18">
      <c r="A34" s="433">
        <f t="shared" si="0"/>
        <v>24</v>
      </c>
      <c r="B34" s="429" t="s">
        <v>411</v>
      </c>
      <c r="C34" s="432">
        <v>8167</v>
      </c>
    </row>
    <row r="35" spans="1:3" ht="27.75" customHeight="1">
      <c r="A35" s="433">
        <f t="shared" si="0"/>
        <v>25</v>
      </c>
      <c r="B35" s="429" t="s">
        <v>412</v>
      </c>
      <c r="C35" s="432">
        <v>13491</v>
      </c>
    </row>
    <row r="36" spans="1:3" ht="18">
      <c r="A36" s="433">
        <f t="shared" si="0"/>
        <v>26</v>
      </c>
      <c r="B36" s="429" t="s">
        <v>413</v>
      </c>
      <c r="C36" s="432">
        <v>45080</v>
      </c>
    </row>
    <row r="37" spans="1:3" ht="18">
      <c r="A37" s="435"/>
      <c r="B37" s="436"/>
      <c r="C37" s="437"/>
    </row>
    <row r="38" spans="1:3" ht="13.5" customHeight="1">
      <c r="A38" s="438"/>
      <c r="B38" s="439"/>
      <c r="C38" s="439"/>
    </row>
    <row r="39" spans="1:3" s="419" customFormat="1" ht="15">
      <c r="A39" s="440" t="s">
        <v>111</v>
      </c>
      <c r="B39" s="441"/>
      <c r="C39" s="442" t="s">
        <v>112</v>
      </c>
    </row>
    <row r="40" ht="12.75">
      <c r="A40" s="443"/>
    </row>
    <row r="41" ht="12.75">
      <c r="A41" s="443"/>
    </row>
    <row r="42" ht="12.75">
      <c r="A42" s="443"/>
    </row>
    <row r="43" ht="12.75">
      <c r="A43" s="443"/>
    </row>
    <row r="44" ht="12.75">
      <c r="A44" s="443"/>
    </row>
    <row r="45" ht="12.75">
      <c r="A45" s="443"/>
    </row>
    <row r="46" ht="12.75">
      <c r="A46" s="443"/>
    </row>
    <row r="47" ht="12.75">
      <c r="A47" s="443"/>
    </row>
    <row r="48" ht="12.75">
      <c r="A48" s="443"/>
    </row>
    <row r="49" ht="12.75">
      <c r="A49" s="443"/>
    </row>
    <row r="50" ht="12.75">
      <c r="A50" s="443"/>
    </row>
    <row r="51" ht="12.75">
      <c r="A51" s="443"/>
    </row>
    <row r="52" ht="12.75">
      <c r="A52" s="443"/>
    </row>
    <row r="53" ht="12.75">
      <c r="A53" s="443"/>
    </row>
    <row r="54" ht="12.75">
      <c r="A54" s="443"/>
    </row>
    <row r="55" ht="12.75">
      <c r="A55" s="443"/>
    </row>
    <row r="56" ht="12.75">
      <c r="A56" s="443"/>
    </row>
    <row r="57" ht="12.75">
      <c r="A57" s="443"/>
    </row>
    <row r="58" ht="12.75">
      <c r="A58" s="443"/>
    </row>
    <row r="59" ht="12.75">
      <c r="A59" s="443"/>
    </row>
  </sheetData>
  <mergeCells count="5">
    <mergeCell ref="B1:C1"/>
    <mergeCell ref="H7:I7"/>
    <mergeCell ref="A5:C5"/>
    <mergeCell ref="B2:C2"/>
    <mergeCell ref="B3:C3"/>
  </mergeCells>
  <printOptions/>
  <pageMargins left="0.74" right="0.27" top="0.26" bottom="0.55" header="0.42" footer="0.55"/>
  <pageSetup fitToHeight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85" workbookViewId="0" topLeftCell="A1">
      <selection activeCell="F13" sqref="F13"/>
    </sheetView>
  </sheetViews>
  <sheetFormatPr defaultColWidth="9.00390625" defaultRowHeight="12.75"/>
  <cols>
    <col min="1" max="1" width="5.75390625" style="0" customWidth="1"/>
    <col min="2" max="2" width="26.75390625" style="0" customWidth="1"/>
    <col min="3" max="3" width="14.875" style="0" customWidth="1"/>
    <col min="4" max="4" width="17.875" style="0" customWidth="1"/>
    <col min="5" max="5" width="23.25390625" style="0" customWidth="1"/>
  </cols>
  <sheetData>
    <row r="1" spans="4:5" ht="15">
      <c r="D1" s="398"/>
      <c r="E1" s="399" t="s">
        <v>414</v>
      </c>
    </row>
    <row r="2" spans="4:5" ht="12.75">
      <c r="D2" s="400"/>
      <c r="E2" s="401" t="s">
        <v>212</v>
      </c>
    </row>
    <row r="3" spans="4:5" ht="12.75">
      <c r="D3" s="400"/>
      <c r="E3" s="401" t="s">
        <v>135</v>
      </c>
    </row>
    <row r="4" spans="4:5" ht="12.75">
      <c r="D4" s="401"/>
      <c r="E4" s="401"/>
    </row>
    <row r="5" spans="1:5" ht="87" customHeight="1">
      <c r="A5" s="550" t="s">
        <v>424</v>
      </c>
      <c r="B5" s="550"/>
      <c r="C5" s="550"/>
      <c r="D5" s="550"/>
      <c r="E5" s="550"/>
    </row>
    <row r="6" ht="12.75" customHeight="1">
      <c r="E6" s="402" t="s">
        <v>10</v>
      </c>
    </row>
    <row r="7" spans="1:5" ht="12.75" customHeight="1">
      <c r="A7" s="551" t="s">
        <v>415</v>
      </c>
      <c r="B7" s="555" t="s">
        <v>416</v>
      </c>
      <c r="C7" s="555" t="s">
        <v>417</v>
      </c>
      <c r="D7" s="552" t="s">
        <v>297</v>
      </c>
      <c r="E7" s="552" t="s">
        <v>418</v>
      </c>
    </row>
    <row r="8" spans="1:5" ht="12.75" customHeight="1">
      <c r="A8" s="551"/>
      <c r="B8" s="556"/>
      <c r="C8" s="556"/>
      <c r="D8" s="553"/>
      <c r="E8" s="553"/>
    </row>
    <row r="9" spans="1:5" ht="12.75" customHeight="1">
      <c r="A9" s="551"/>
      <c r="B9" s="556"/>
      <c r="C9" s="556"/>
      <c r="D9" s="553"/>
      <c r="E9" s="553"/>
    </row>
    <row r="10" spans="1:5" ht="12.75" customHeight="1">
      <c r="A10" s="551"/>
      <c r="B10" s="556"/>
      <c r="C10" s="556"/>
      <c r="D10" s="553"/>
      <c r="E10" s="554"/>
    </row>
    <row r="11" spans="1:5" ht="54.75" customHeight="1">
      <c r="A11" s="551"/>
      <c r="B11" s="557"/>
      <c r="C11" s="557"/>
      <c r="D11" s="554"/>
      <c r="E11" s="403" t="s">
        <v>419</v>
      </c>
    </row>
    <row r="12" spans="1:5" ht="11.25" customHeight="1">
      <c r="A12" s="404">
        <v>1</v>
      </c>
      <c r="B12" s="404">
        <f>A12+1</f>
        <v>2</v>
      </c>
      <c r="C12" s="404">
        <f>B12+1</f>
        <v>3</v>
      </c>
      <c r="D12" s="404">
        <f>C12+1</f>
        <v>4</v>
      </c>
      <c r="E12" s="404">
        <f>D12+1</f>
        <v>5</v>
      </c>
    </row>
    <row r="13" spans="1:6" ht="19.5" customHeight="1">
      <c r="A13" s="405">
        <v>1</v>
      </c>
      <c r="B13" s="406" t="s">
        <v>259</v>
      </c>
      <c r="C13" s="407">
        <v>295.4</v>
      </c>
      <c r="D13" s="408">
        <f aca="true" t="shared" si="0" ref="D13:D32">E13</f>
        <v>881300</v>
      </c>
      <c r="E13" s="409">
        <v>881300</v>
      </c>
      <c r="F13" s="410"/>
    </row>
    <row r="14" spans="1:5" ht="19.5" customHeight="1">
      <c r="A14" s="405">
        <v>2</v>
      </c>
      <c r="B14" s="406" t="s">
        <v>260</v>
      </c>
      <c r="C14" s="407">
        <v>308.2</v>
      </c>
      <c r="D14" s="408">
        <f t="shared" si="0"/>
        <v>919500</v>
      </c>
      <c r="E14" s="409">
        <v>919500</v>
      </c>
    </row>
    <row r="15" spans="1:5" ht="19.5" customHeight="1">
      <c r="A15" s="405">
        <v>3</v>
      </c>
      <c r="B15" s="406" t="s">
        <v>261</v>
      </c>
      <c r="C15" s="407">
        <v>233.9</v>
      </c>
      <c r="D15" s="408">
        <f t="shared" si="0"/>
        <v>697800</v>
      </c>
      <c r="E15" s="409">
        <v>697800</v>
      </c>
    </row>
    <row r="16" spans="1:5" ht="19.5" customHeight="1">
      <c r="A16" s="405">
        <v>4</v>
      </c>
      <c r="B16" s="406" t="s">
        <v>262</v>
      </c>
      <c r="C16" s="407">
        <v>300.9</v>
      </c>
      <c r="D16" s="408">
        <f t="shared" si="0"/>
        <v>897700</v>
      </c>
      <c r="E16" s="409">
        <v>897700</v>
      </c>
    </row>
    <row r="17" spans="1:5" ht="19.5" customHeight="1">
      <c r="A17" s="405">
        <v>5</v>
      </c>
      <c r="B17" s="406" t="s">
        <v>263</v>
      </c>
      <c r="C17" s="407">
        <v>340.4</v>
      </c>
      <c r="D17" s="408">
        <f t="shared" si="0"/>
        <v>1015500</v>
      </c>
      <c r="E17" s="409">
        <v>1015500</v>
      </c>
    </row>
    <row r="18" spans="1:5" ht="19.5" customHeight="1">
      <c r="A18" s="405">
        <v>6</v>
      </c>
      <c r="B18" s="406" t="s">
        <v>420</v>
      </c>
      <c r="C18" s="407">
        <v>196.7</v>
      </c>
      <c r="D18" s="408">
        <f t="shared" si="0"/>
        <v>586800</v>
      </c>
      <c r="E18" s="409">
        <v>586800</v>
      </c>
    </row>
    <row r="19" spans="1:5" ht="19.5" customHeight="1">
      <c r="A19" s="405">
        <v>7</v>
      </c>
      <c r="B19" s="406" t="s">
        <v>264</v>
      </c>
      <c r="C19" s="407">
        <v>274.7</v>
      </c>
      <c r="D19" s="408">
        <f t="shared" si="0"/>
        <v>819500</v>
      </c>
      <c r="E19" s="409">
        <v>819500</v>
      </c>
    </row>
    <row r="20" spans="1:5" ht="19.5" customHeight="1">
      <c r="A20" s="405">
        <v>8</v>
      </c>
      <c r="B20" s="406" t="s">
        <v>265</v>
      </c>
      <c r="C20" s="407">
        <v>230.8</v>
      </c>
      <c r="D20" s="408">
        <f t="shared" si="0"/>
        <v>688600</v>
      </c>
      <c r="E20" s="409">
        <v>688600</v>
      </c>
    </row>
    <row r="21" spans="1:5" ht="19.5" customHeight="1">
      <c r="A21" s="405">
        <v>9</v>
      </c>
      <c r="B21" s="406" t="s">
        <v>421</v>
      </c>
      <c r="C21" s="407">
        <v>305.2</v>
      </c>
      <c r="D21" s="408">
        <f t="shared" si="0"/>
        <v>910500</v>
      </c>
      <c r="E21" s="409">
        <v>910500</v>
      </c>
    </row>
    <row r="22" spans="1:5" ht="19.5" customHeight="1">
      <c r="A22" s="405">
        <v>10</v>
      </c>
      <c r="B22" s="406" t="s">
        <v>266</v>
      </c>
      <c r="C22" s="407">
        <v>249.3</v>
      </c>
      <c r="D22" s="408">
        <f t="shared" si="0"/>
        <v>743700</v>
      </c>
      <c r="E22" s="409">
        <v>743700</v>
      </c>
    </row>
    <row r="23" spans="1:5" ht="19.5" customHeight="1">
      <c r="A23" s="405">
        <v>11</v>
      </c>
      <c r="B23" s="406" t="s">
        <v>267</v>
      </c>
      <c r="C23" s="407">
        <v>248.2</v>
      </c>
      <c r="D23" s="408">
        <f t="shared" si="0"/>
        <v>740500</v>
      </c>
      <c r="E23" s="409">
        <v>740500</v>
      </c>
    </row>
    <row r="24" spans="1:5" ht="19.5" customHeight="1">
      <c r="A24" s="405">
        <v>12</v>
      </c>
      <c r="B24" s="406" t="s">
        <v>268</v>
      </c>
      <c r="C24" s="407">
        <v>259.3</v>
      </c>
      <c r="D24" s="408">
        <f t="shared" si="0"/>
        <v>773600</v>
      </c>
      <c r="E24" s="409">
        <v>773600</v>
      </c>
    </row>
    <row r="25" spans="1:5" ht="19.5" customHeight="1">
      <c r="A25" s="405">
        <v>13</v>
      </c>
      <c r="B25" s="406" t="s">
        <v>269</v>
      </c>
      <c r="C25" s="411">
        <v>237</v>
      </c>
      <c r="D25" s="408">
        <f t="shared" si="0"/>
        <v>707100</v>
      </c>
      <c r="E25" s="409">
        <v>707100</v>
      </c>
    </row>
    <row r="26" spans="1:5" ht="19.5" customHeight="1">
      <c r="A26" s="405">
        <v>14</v>
      </c>
      <c r="B26" s="406" t="s">
        <v>270</v>
      </c>
      <c r="C26" s="407">
        <v>262.4</v>
      </c>
      <c r="D26" s="408">
        <f t="shared" si="0"/>
        <v>782800</v>
      </c>
      <c r="E26" s="409">
        <v>782800</v>
      </c>
    </row>
    <row r="27" spans="1:5" ht="19.5" customHeight="1">
      <c r="A27" s="405">
        <v>15</v>
      </c>
      <c r="B27" s="406" t="s">
        <v>271</v>
      </c>
      <c r="C27" s="407">
        <v>281.2</v>
      </c>
      <c r="D27" s="408">
        <f t="shared" si="0"/>
        <v>838900</v>
      </c>
      <c r="E27" s="409">
        <v>838900</v>
      </c>
    </row>
    <row r="28" spans="1:5" ht="19.5" customHeight="1">
      <c r="A28" s="405">
        <v>16</v>
      </c>
      <c r="B28" s="406" t="s">
        <v>272</v>
      </c>
      <c r="C28" s="407">
        <v>189.2</v>
      </c>
      <c r="D28" s="408">
        <f t="shared" si="0"/>
        <v>564500</v>
      </c>
      <c r="E28" s="409">
        <v>564500</v>
      </c>
    </row>
    <row r="29" spans="1:5" ht="19.5" customHeight="1">
      <c r="A29" s="405">
        <v>17</v>
      </c>
      <c r="B29" s="412" t="s">
        <v>273</v>
      </c>
      <c r="C29" s="407">
        <v>220.8</v>
      </c>
      <c r="D29" s="408">
        <f t="shared" si="0"/>
        <v>658700</v>
      </c>
      <c r="E29" s="409">
        <v>658700</v>
      </c>
    </row>
    <row r="30" spans="1:5" ht="19.5" customHeight="1">
      <c r="A30" s="405">
        <v>18</v>
      </c>
      <c r="B30" s="412" t="s">
        <v>274</v>
      </c>
      <c r="C30" s="407">
        <v>203.8</v>
      </c>
      <c r="D30" s="408">
        <f t="shared" si="0"/>
        <v>608000</v>
      </c>
      <c r="E30" s="409">
        <v>608000</v>
      </c>
    </row>
    <row r="31" spans="1:5" ht="19.5" customHeight="1">
      <c r="A31" s="405">
        <v>19</v>
      </c>
      <c r="B31" s="412" t="s">
        <v>275</v>
      </c>
      <c r="C31" s="407">
        <v>284.5</v>
      </c>
      <c r="D31" s="408">
        <f t="shared" si="0"/>
        <v>848800</v>
      </c>
      <c r="E31" s="409">
        <v>848800</v>
      </c>
    </row>
    <row r="32" spans="1:5" ht="19.5" customHeight="1">
      <c r="A32" s="405">
        <v>20</v>
      </c>
      <c r="B32" s="412" t="s">
        <v>422</v>
      </c>
      <c r="C32" s="413">
        <v>302.4</v>
      </c>
      <c r="D32" s="408">
        <f t="shared" si="0"/>
        <v>902200</v>
      </c>
      <c r="E32" s="409">
        <v>902200</v>
      </c>
    </row>
    <row r="33" spans="1:5" ht="19.5" customHeight="1">
      <c r="A33" s="414"/>
      <c r="B33" s="414" t="s">
        <v>276</v>
      </c>
      <c r="C33" s="415">
        <f>SUM(C13:C32)</f>
        <v>5224.3</v>
      </c>
      <c r="D33" s="416">
        <f>SUM(D13:D32)</f>
        <v>15586000</v>
      </c>
      <c r="E33" s="416">
        <f>SUM(E13:E32)</f>
        <v>15586000</v>
      </c>
    </row>
    <row r="34" spans="2:5" ht="15">
      <c r="B34" s="417"/>
      <c r="C34" s="418"/>
      <c r="D34" s="418"/>
      <c r="E34" s="418"/>
    </row>
    <row r="35" spans="1:5" ht="16.5" customHeight="1">
      <c r="A35" s="397" t="s">
        <v>423</v>
      </c>
      <c r="B35" s="397"/>
      <c r="C35" s="397"/>
      <c r="D35" s="397"/>
      <c r="E35" s="402" t="s">
        <v>112</v>
      </c>
    </row>
    <row r="36" spans="1:5" ht="15">
      <c r="A36" s="397"/>
      <c r="B36" s="417"/>
      <c r="C36" s="418"/>
      <c r="D36" s="418"/>
      <c r="E36" s="419"/>
    </row>
    <row r="38" spans="2:4" ht="18">
      <c r="B38" s="420"/>
      <c r="D38" s="421"/>
    </row>
    <row r="39" ht="18">
      <c r="C39" s="421"/>
    </row>
  </sheetData>
  <mergeCells count="6">
    <mergeCell ref="A5:E5"/>
    <mergeCell ref="A7:A11"/>
    <mergeCell ref="D7:D11"/>
    <mergeCell ref="B7:B11"/>
    <mergeCell ref="C7:C11"/>
    <mergeCell ref="E7:E10"/>
  </mergeCells>
  <printOptions horizontalCentered="1"/>
  <pageMargins left="0.3937007874015748" right="0.1968503937007874" top="0.7874015748031497" bottom="0.41" header="0.7874015748031497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46"/>
  <sheetViews>
    <sheetView zoomScaleSheetLayoutView="100" workbookViewId="0" topLeftCell="A10">
      <selection activeCell="D13" sqref="D13"/>
    </sheetView>
  </sheetViews>
  <sheetFormatPr defaultColWidth="9.00390625" defaultRowHeight="12.75"/>
  <cols>
    <col min="1" max="1" width="12.125" style="232" customWidth="1"/>
    <col min="2" max="2" width="28.375" style="232" customWidth="1"/>
    <col min="3" max="3" width="52.625" style="232" customWidth="1"/>
    <col min="4" max="4" width="23.875" style="232" customWidth="1"/>
    <col min="5" max="16384" width="9.125" style="9" customWidth="1"/>
  </cols>
  <sheetData>
    <row r="1" spans="3:4" ht="12.75">
      <c r="C1" s="562" t="s">
        <v>364</v>
      </c>
      <c r="D1" s="562"/>
    </row>
    <row r="2" spans="3:4" ht="12.75">
      <c r="C2" s="563" t="s">
        <v>212</v>
      </c>
      <c r="D2" s="563"/>
    </row>
    <row r="3" spans="3:4" ht="12.75">
      <c r="C3" s="564" t="s">
        <v>134</v>
      </c>
      <c r="D3" s="564"/>
    </row>
    <row r="4" spans="1:4" s="12" customFormat="1" ht="15.75" customHeight="1">
      <c r="A4" s="233"/>
      <c r="B4" s="234"/>
      <c r="C4" s="234"/>
      <c r="D4" s="234"/>
    </row>
    <row r="5" spans="1:4" s="12" customFormat="1" ht="15" customHeight="1">
      <c r="A5" s="561" t="s">
        <v>14</v>
      </c>
      <c r="B5" s="561"/>
      <c r="C5" s="561"/>
      <c r="D5" s="561"/>
    </row>
    <row r="6" spans="1:4" ht="12.75">
      <c r="A6" s="235"/>
      <c r="B6" s="234"/>
      <c r="C6" s="234"/>
      <c r="D6" s="234"/>
    </row>
    <row r="7" spans="2:4" ht="12.75">
      <c r="B7" s="234"/>
      <c r="C7" s="234"/>
      <c r="D7" s="233" t="s">
        <v>10</v>
      </c>
    </row>
    <row r="8" spans="1:4" s="275" customFormat="1" ht="31.5" customHeight="1">
      <c r="A8" s="231" t="s">
        <v>15</v>
      </c>
      <c r="B8" s="560" t="s">
        <v>16</v>
      </c>
      <c r="C8" s="560" t="s">
        <v>521</v>
      </c>
      <c r="D8" s="560" t="s">
        <v>353</v>
      </c>
    </row>
    <row r="9" spans="1:4" s="275" customFormat="1" ht="31.5" customHeight="1">
      <c r="A9" s="231" t="s">
        <v>166</v>
      </c>
      <c r="B9" s="560"/>
      <c r="C9" s="560"/>
      <c r="D9" s="560"/>
    </row>
    <row r="10" spans="1:4" s="202" customFormat="1" ht="13.5">
      <c r="A10" s="237">
        <v>1</v>
      </c>
      <c r="B10" s="237">
        <f>1+A10</f>
        <v>2</v>
      </c>
      <c r="C10" s="237">
        <v>3</v>
      </c>
      <c r="D10" s="237">
        <f>1+C10</f>
        <v>4</v>
      </c>
    </row>
    <row r="11" spans="1:4" ht="16.5" customHeight="1">
      <c r="A11" s="559" t="s">
        <v>168</v>
      </c>
      <c r="B11" s="559"/>
      <c r="C11" s="559"/>
      <c r="D11" s="559"/>
    </row>
    <row r="12" spans="1:4" s="110" customFormat="1" ht="15.75">
      <c r="A12" s="384" t="s">
        <v>514</v>
      </c>
      <c r="B12" s="231" t="s">
        <v>515</v>
      </c>
      <c r="C12" s="231"/>
      <c r="D12" s="385">
        <f>D13+D14</f>
        <v>25500</v>
      </c>
    </row>
    <row r="13" spans="1:4" ht="43.5" customHeight="1">
      <c r="A13" s="386" t="s">
        <v>89</v>
      </c>
      <c r="B13" s="387" t="s">
        <v>507</v>
      </c>
      <c r="C13" s="388" t="s">
        <v>426</v>
      </c>
      <c r="D13" s="389">
        <v>17000</v>
      </c>
    </row>
    <row r="14" spans="1:4" ht="63">
      <c r="A14" s="386" t="s">
        <v>89</v>
      </c>
      <c r="B14" s="387" t="s">
        <v>507</v>
      </c>
      <c r="C14" s="388" t="s">
        <v>427</v>
      </c>
      <c r="D14" s="389">
        <v>8500</v>
      </c>
    </row>
    <row r="15" spans="1:4" s="12" customFormat="1" ht="31.5">
      <c r="A15" s="384" t="s">
        <v>122</v>
      </c>
      <c r="B15" s="390" t="s">
        <v>86</v>
      </c>
      <c r="C15" s="391"/>
      <c r="D15" s="385">
        <f>D16</f>
        <v>350000</v>
      </c>
    </row>
    <row r="16" spans="1:4" ht="38.25" customHeight="1">
      <c r="A16" s="386" t="s">
        <v>89</v>
      </c>
      <c r="B16" s="387" t="s">
        <v>507</v>
      </c>
      <c r="C16" s="388" t="s">
        <v>425</v>
      </c>
      <c r="D16" s="389">
        <v>350000</v>
      </c>
    </row>
    <row r="17" spans="1:4" ht="15.75" hidden="1">
      <c r="A17" s="386"/>
      <c r="B17" s="387"/>
      <c r="C17" s="388"/>
      <c r="D17" s="389"/>
    </row>
    <row r="18" spans="1:4" ht="63">
      <c r="A18" s="384" t="s">
        <v>124</v>
      </c>
      <c r="B18" s="390" t="s">
        <v>532</v>
      </c>
      <c r="C18" s="388"/>
      <c r="D18" s="385">
        <f>D19+D20</f>
        <v>200000</v>
      </c>
    </row>
    <row r="19" spans="1:4" ht="83.25" customHeight="1">
      <c r="A19" s="386" t="s">
        <v>89</v>
      </c>
      <c r="B19" s="387" t="s">
        <v>507</v>
      </c>
      <c r="C19" s="392" t="s">
        <v>522</v>
      </c>
      <c r="D19" s="389">
        <v>100000</v>
      </c>
    </row>
    <row r="20" spans="1:4" ht="57.75" customHeight="1">
      <c r="A20" s="386" t="s">
        <v>89</v>
      </c>
      <c r="B20" s="387" t="s">
        <v>507</v>
      </c>
      <c r="C20" s="393" t="s">
        <v>523</v>
      </c>
      <c r="D20" s="389">
        <v>100000</v>
      </c>
    </row>
    <row r="21" spans="1:4" ht="63">
      <c r="A21" s="384" t="s">
        <v>479</v>
      </c>
      <c r="B21" s="390" t="s">
        <v>453</v>
      </c>
      <c r="C21" s="394"/>
      <c r="D21" s="385">
        <f>D22</f>
        <v>100000</v>
      </c>
    </row>
    <row r="22" spans="1:4" ht="78" customHeight="1">
      <c r="A22" s="386" t="s">
        <v>89</v>
      </c>
      <c r="B22" s="387" t="s">
        <v>507</v>
      </c>
      <c r="C22" s="393" t="s">
        <v>524</v>
      </c>
      <c r="D22" s="389">
        <v>100000</v>
      </c>
    </row>
    <row r="23" spans="1:4" ht="15" hidden="1">
      <c r="A23" s="260"/>
      <c r="B23" s="258"/>
      <c r="C23" s="273"/>
      <c r="D23" s="259"/>
    </row>
    <row r="24" spans="1:4" ht="15" hidden="1">
      <c r="A24" s="260"/>
      <c r="B24" s="258"/>
      <c r="C24" s="273"/>
      <c r="D24" s="259"/>
    </row>
    <row r="25" spans="1:4" ht="15" hidden="1">
      <c r="A25" s="260"/>
      <c r="B25" s="258"/>
      <c r="C25" s="273"/>
      <c r="D25" s="259"/>
    </row>
    <row r="26" spans="1:4" ht="15" hidden="1">
      <c r="A26" s="260"/>
      <c r="B26" s="258"/>
      <c r="C26" s="273"/>
      <c r="D26" s="259"/>
    </row>
    <row r="27" spans="1:4" ht="15" hidden="1">
      <c r="A27" s="260"/>
      <c r="B27" s="258"/>
      <c r="C27" s="273"/>
      <c r="D27" s="259"/>
    </row>
    <row r="28" spans="1:4" ht="15" hidden="1">
      <c r="A28" s="260"/>
      <c r="B28" s="258"/>
      <c r="C28" s="273"/>
      <c r="D28" s="259"/>
    </row>
    <row r="29" spans="1:4" ht="15" hidden="1">
      <c r="A29" s="260"/>
      <c r="B29" s="258"/>
      <c r="C29" s="273"/>
      <c r="D29" s="259"/>
    </row>
    <row r="30" spans="1:4" ht="37.5" customHeight="1">
      <c r="A30" s="468" t="s">
        <v>123</v>
      </c>
      <c r="B30" s="25" t="s">
        <v>90</v>
      </c>
      <c r="C30" s="273"/>
      <c r="D30" s="469">
        <f>D31</f>
        <v>3000</v>
      </c>
    </row>
    <row r="31" spans="1:4" ht="33.75" customHeight="1">
      <c r="A31" s="386" t="s">
        <v>89</v>
      </c>
      <c r="B31" s="387" t="s">
        <v>507</v>
      </c>
      <c r="C31" s="388" t="s">
        <v>425</v>
      </c>
      <c r="D31" s="259">
        <v>3000</v>
      </c>
    </row>
    <row r="32" spans="1:4" s="12" customFormat="1" ht="16.5">
      <c r="A32" s="261"/>
      <c r="B32" s="236" t="s">
        <v>216</v>
      </c>
      <c r="C32" s="274"/>
      <c r="D32" s="262">
        <f>D12+D15+D18+D21+D30</f>
        <v>678500</v>
      </c>
    </row>
    <row r="33" spans="1:4" ht="16.5" hidden="1">
      <c r="A33" s="559" t="s">
        <v>17</v>
      </c>
      <c r="B33" s="559"/>
      <c r="C33" s="559"/>
      <c r="D33" s="559"/>
    </row>
    <row r="34" spans="1:4" ht="16.5" hidden="1">
      <c r="A34" s="238"/>
      <c r="B34" s="236"/>
      <c r="C34" s="236"/>
      <c r="D34" s="236"/>
    </row>
    <row r="35" spans="1:4" ht="16.5" hidden="1">
      <c r="A35" s="238"/>
      <c r="B35" s="236"/>
      <c r="C35" s="236"/>
      <c r="D35" s="236"/>
    </row>
    <row r="36" spans="1:4" ht="16.5" hidden="1">
      <c r="A36" s="238"/>
      <c r="B36" s="236"/>
      <c r="C36" s="236"/>
      <c r="D36" s="236"/>
    </row>
    <row r="37" spans="1:4" ht="16.5" hidden="1">
      <c r="A37" s="238"/>
      <c r="B37" s="238"/>
      <c r="C37" s="238"/>
      <c r="D37" s="238"/>
    </row>
    <row r="38" spans="1:4" ht="16.5" hidden="1">
      <c r="A38" s="238"/>
      <c r="B38" s="238"/>
      <c r="C38" s="238"/>
      <c r="D38" s="238"/>
    </row>
    <row r="39" spans="1:4" s="12" customFormat="1" ht="16.5" hidden="1">
      <c r="A39" s="238"/>
      <c r="B39" s="236" t="s">
        <v>216</v>
      </c>
      <c r="C39" s="236"/>
      <c r="D39" s="236"/>
    </row>
    <row r="40" spans="1:4" s="240" customFormat="1" ht="18.75" hidden="1">
      <c r="A40" s="239"/>
      <c r="B40" s="239" t="s">
        <v>276</v>
      </c>
      <c r="C40" s="239"/>
      <c r="D40" s="239"/>
    </row>
    <row r="43" spans="1:5" ht="15.75">
      <c r="A43" s="558" t="s">
        <v>525</v>
      </c>
      <c r="B43" s="558"/>
      <c r="C43" s="558"/>
      <c r="D43" s="558"/>
      <c r="E43" s="558"/>
    </row>
    <row r="44" ht="12.75">
      <c r="A44" s="242"/>
    </row>
    <row r="45" ht="15.75">
      <c r="A45" s="241"/>
    </row>
    <row r="46" ht="12.75">
      <c r="H46" s="70"/>
    </row>
  </sheetData>
  <mergeCells count="10">
    <mergeCell ref="C1:D1"/>
    <mergeCell ref="C2:D2"/>
    <mergeCell ref="C3:D3"/>
    <mergeCell ref="A11:D11"/>
    <mergeCell ref="A43:E43"/>
    <mergeCell ref="A33:D33"/>
    <mergeCell ref="B8:B9"/>
    <mergeCell ref="A5:D5"/>
    <mergeCell ref="C8:C9"/>
    <mergeCell ref="D8:D9"/>
  </mergeCells>
  <printOptions/>
  <pageMargins left="0.82" right="0.2755905511811024" top="0.46" bottom="0.15748031496062992" header="0.48" footer="0.1574803149606299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Безкровна </dc:creator>
  <cp:keywords/>
  <dc:description/>
  <cp:lastModifiedBy>SaykoEA23</cp:lastModifiedBy>
  <cp:lastPrinted>2008-01-16T08:40:32Z</cp:lastPrinted>
  <dcterms:created xsi:type="dcterms:W3CDTF">2001-12-17T10:22:27Z</dcterms:created>
  <dcterms:modified xsi:type="dcterms:W3CDTF">2008-01-21T16:23:19Z</dcterms:modified>
  <cp:category/>
  <cp:version/>
  <cp:contentType/>
  <cp:contentStatus/>
</cp:coreProperties>
</file>